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1.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1.xml" ContentType="application/vnd.openxmlformats-officedocument.drawing+xml"/>
  <Override PartName="/xl/comments2.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25.xml" ContentType="application/vnd.openxmlformats-officedocument.drawingml.chart+xml"/>
  <Override PartName="/xl/drawings/drawing16.xml" ContentType="application/vnd.openxmlformats-officedocument.drawing+xml"/>
  <Override PartName="/xl/charts/chart26.xml" ContentType="application/vnd.openxmlformats-officedocument.drawingml.chart+xml"/>
  <Override PartName="/xl/drawings/drawing17.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xml"/>
  <Override PartName="/xl/comments4.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drawings/drawing19.xml" ContentType="application/vnd.openxmlformats-officedocument.drawing+xml"/>
  <Override PartName="/xl/comments5.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drawings/drawing20.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comments6.xml" ContentType="application/vnd.openxmlformats-officedocument.spreadsheetml.comments+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xml"/>
  <Override PartName="/xl/comments7.xml" ContentType="application/vnd.openxmlformats-officedocument.spreadsheetml.comments+xml"/>
  <Override PartName="/xl/charts/chart3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xml"/>
  <Override PartName="/xl/charts/chart3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4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xml"/>
  <Override PartName="/xl/charts/chart4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42.xml" ContentType="application/vnd.openxmlformats-officedocument.drawingml.chart+xml"/>
  <Override PartName="/xl/charts/style22.xml" ContentType="application/vnd.ms-office.chartstyle+xml"/>
  <Override PartName="/xl/charts/colors22.xml" ContentType="application/vnd.ms-office.chartcolorstyle+xml"/>
  <Override PartName="/xl/charts/chart4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xml"/>
  <Override PartName="/xl/charts/chart46.xml" ContentType="application/vnd.openxmlformats-officedocument.drawingml.chart+xml"/>
  <Override PartName="/xl/charts/style25.xml" ContentType="application/vnd.ms-office.chartstyle+xml"/>
  <Override PartName="/xl/charts/colors25.xml" ContentType="application/vnd.ms-office.chartcolorstyle+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charts/chart4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xml"/>
  <Override PartName="/xl/charts/chart5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xml"/>
  <Override PartName="/xl/charts/chart51.xml" ContentType="application/vnd.openxmlformats-officedocument.drawingml.chart+xml"/>
  <Override PartName="/xl/charts/style30.xml" ContentType="application/vnd.ms-office.chartstyle+xml"/>
  <Override PartName="/xl/charts/colors30.xml" ContentType="application/vnd.ms-office.chartcolorstyle+xml"/>
  <Override PartName="/xl/charts/chart5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style32.xml" ContentType="application/vnd.ms-office.chartstyle+xml"/>
  <Override PartName="/xl/charts/colors32.xml" ContentType="application/vnd.ms-office.chartcolorstyle+xml"/>
  <Override PartName="/xl/charts/chart5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56.xml" ContentType="application/vnd.openxmlformats-officedocument.drawingml.chart+xml"/>
  <Override PartName="/xl/drawings/drawing36.xml" ContentType="application/vnd.openxmlformats-officedocument.drawing+xml"/>
  <Override PartName="/xl/comments8.xml" ContentType="application/vnd.openxmlformats-officedocument.spreadsheetml.comments+xml"/>
  <Override PartName="/xl/charts/chart57.xml" ContentType="application/vnd.openxmlformats-officedocument.drawingml.chart+xml"/>
  <Override PartName="/xl/charts/style34.xml" ContentType="application/vnd.ms-office.chartstyle+xml"/>
  <Override PartName="/xl/charts/colors34.xml" ContentType="application/vnd.ms-office.chartcolorstyle+xml"/>
  <Override PartName="/xl/charts/chart5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xml"/>
  <Override PartName="/xl/charts/chart59.xml" ContentType="application/vnd.openxmlformats-officedocument.drawingml.chart+xml"/>
  <Override PartName="/xl/charts/style36.xml" ContentType="application/vnd.ms-office.chartstyle+xml"/>
  <Override PartName="/xl/charts/colors36.xml" ContentType="application/vnd.ms-office.chartcolorstyle+xml"/>
  <Override PartName="/xl/charts/chart6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harts/chart61.xml" ContentType="application/vnd.openxmlformats-officedocument.drawingml.chart+xml"/>
  <Override PartName="/xl/charts/style38.xml" ContentType="application/vnd.ms-office.chartstyle+xml"/>
  <Override PartName="/xl/charts/colors38.xml" ContentType="application/vnd.ms-office.chartcolorstyle+xml"/>
  <Override PartName="/xl/charts/chart6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9.xml" ContentType="application/vnd.openxmlformats-officedocument.drawing+xml"/>
  <Override PartName="/xl/comments9.xml" ContentType="application/vnd.openxmlformats-officedocument.spreadsheetml.comments+xml"/>
  <Override PartName="/xl/charts/chart63.xml" ContentType="application/vnd.openxmlformats-officedocument.drawingml.chart+xml"/>
  <Override PartName="/xl/charts/style40.xml" ContentType="application/vnd.ms-office.chartstyle+xml"/>
  <Override PartName="/xl/charts/colors40.xml" ContentType="application/vnd.ms-office.chartcolorstyle+xml"/>
  <Override PartName="/xl/charts/chart6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0.xml" ContentType="application/vnd.openxmlformats-officedocument.drawing+xml"/>
  <Override PartName="/xl/charts/chart6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1.xml" ContentType="application/vnd.openxmlformats-officedocument.drawing+xml"/>
  <Override PartName="/xl/charts/chart66.xml" ContentType="application/vnd.openxmlformats-officedocument.drawingml.chart+xml"/>
  <Override PartName="/xl/charts/style43.xml" ContentType="application/vnd.ms-office.chartstyle+xml"/>
  <Override PartName="/xl/charts/colors43.xml" ContentType="application/vnd.ms-office.chartcolorstyle+xml"/>
  <Override PartName="/xl/charts/chart6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2.xml" ContentType="application/vnd.openxmlformats-officedocument.drawing+xml"/>
  <Override PartName="/xl/charts/chart6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3.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4.xml" ContentType="application/vnd.openxmlformats-officedocument.drawing+xml"/>
  <Override PartName="/xl/charts/chart71.xml" ContentType="application/vnd.openxmlformats-officedocument.drawingml.chart+xml"/>
  <Override PartName="/xl/charts/style47.xml" ContentType="application/vnd.ms-office.chartstyle+xml"/>
  <Override PartName="/xl/charts/colors47.xml" ContentType="application/vnd.ms-office.chartcolorstyle+xml"/>
  <Override PartName="/xl/charts/chart7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5.xml" ContentType="application/vnd.openxmlformats-officedocument.drawing+xml"/>
  <Override PartName="/xl/charts/chart73.xml" ContentType="application/vnd.openxmlformats-officedocument.drawingml.chart+xml"/>
  <Override PartName="/xl/drawings/drawing46.xml" ContentType="application/vnd.openxmlformats-officedocument.drawing+xml"/>
  <Override PartName="/xl/charts/chart7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7.xml" ContentType="application/vnd.openxmlformats-officedocument.drawing+xml"/>
  <Override PartName="/xl/charts/chart7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8.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9.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0.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1.xml" ContentType="application/vnd.openxmlformats-officedocument.drawing+xml"/>
  <Override PartName="/xl/comments10.xml" ContentType="application/vnd.openxmlformats-officedocument.spreadsheetml.comments+xml"/>
  <Override PartName="/xl/charts/chart8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2.xml" ContentType="application/vnd.openxmlformats-officedocument.drawing+xml"/>
  <Override PartName="/xl/charts/chart83.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3.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drawings/drawing54.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5.xml" ContentType="application/vnd.openxmlformats-officedocument.drawing+xml"/>
  <Override PartName="/xl/charts/chart88.xml" ContentType="application/vnd.openxmlformats-officedocument.drawingml.chart+xml"/>
  <Override PartName="/xl/charts/style57.xml" ContentType="application/vnd.ms-office.chartstyle+xml"/>
  <Override PartName="/xl/charts/colors57.xml" ContentType="application/vnd.ms-office.chartcolorstyle+xml"/>
  <Override PartName="/xl/charts/chart8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6.xml" ContentType="application/vnd.openxmlformats-officedocument.drawing+xml"/>
  <Override PartName="/xl/charts/chart9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7.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8.xml" ContentType="application/vnd.openxmlformats-officedocument.drawing+xml"/>
  <Override PartName="/xl/charts/chart9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9.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0.xml" ContentType="application/vnd.openxmlformats-officedocument.drawing+xml"/>
  <Override PartName="/xl/charts/chart9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1.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2.xml" ContentType="application/vnd.openxmlformats-officedocument.drawing+xml"/>
  <Override PartName="/xl/charts/chart99.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3.xml" ContentType="application/vnd.openxmlformats-officedocument.drawing+xml"/>
  <Override PartName="/xl/comments11.xml" ContentType="application/vnd.openxmlformats-officedocument.spreadsheetml.comments+xml"/>
  <Override PartName="/xl/charts/chart100.xml" ContentType="application/vnd.openxmlformats-officedocument.drawingml.chart+xml"/>
  <Override PartName="/xl/charts/style66.xml" ContentType="application/vnd.ms-office.chartstyle+xml"/>
  <Override PartName="/xl/charts/colors66.xml" ContentType="application/vnd.ms-office.chartcolorstyle+xml"/>
  <Override PartName="/xl/charts/chart101.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4.xml" ContentType="application/vnd.openxmlformats-officedocument.drawing+xml"/>
  <Override PartName="/xl/charts/chart102.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5.xml" ContentType="application/vnd.openxmlformats-officedocument.drawing+xml"/>
  <Override PartName="/xl/charts/chart103.xml" ContentType="application/vnd.openxmlformats-officedocument.drawingml.chart+xml"/>
  <Override PartName="/xl/charts/style69.xml" ContentType="application/vnd.ms-office.chartstyle+xml"/>
  <Override PartName="/xl/charts/colors69.xml" ContentType="application/vnd.ms-office.chartcolorstyle+xml"/>
  <Override PartName="/xl/charts/chart104.xml" ContentType="application/vnd.openxmlformats-officedocument.drawingml.chart+xml"/>
  <Override PartName="/xl/charts/style70.xml" ContentType="application/vnd.ms-office.chartstyle+xml"/>
  <Override PartName="/xl/charts/colors70.xml" ContentType="application/vnd.ms-office.chartcolorstyle+xml"/>
  <Override PartName="/xl/charts/chart105.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6.xml" ContentType="application/vnd.openxmlformats-officedocument.drawing+xml"/>
  <Override PartName="/xl/charts/chart106.xml" ContentType="application/vnd.openxmlformats-officedocument.drawingml.chart+xml"/>
  <Override PartName="/xl/charts/style72.xml" ContentType="application/vnd.ms-office.chartstyle+xml"/>
  <Override PartName="/xl/charts/colors72.xml" ContentType="application/vnd.ms-office.chartcolorstyle+xml"/>
  <Override PartName="/xl/charts/chart107.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7.xml" ContentType="application/vnd.openxmlformats-officedocument.drawing+xml"/>
  <Override PartName="/xl/charts/chart108.xml" ContentType="application/vnd.openxmlformats-officedocument.drawingml.chart+xml"/>
  <Override PartName="/xl/charts/style74.xml" ContentType="application/vnd.ms-office.chartstyle+xml"/>
  <Override PartName="/xl/charts/colors74.xml" ContentType="application/vnd.ms-office.chartcolorstyle+xml"/>
  <Override PartName="/xl/charts/chart109.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8.xml" ContentType="application/vnd.openxmlformats-officedocument.drawing+xml"/>
  <Override PartName="/xl/charts/chart110.xml" ContentType="application/vnd.openxmlformats-officedocument.drawingml.chart+xml"/>
  <Override PartName="/xl/charts/style76.xml" ContentType="application/vnd.ms-office.chartstyle+xml"/>
  <Override PartName="/xl/charts/colors76.xml" ContentType="application/vnd.ms-office.chartcolorstyle+xml"/>
  <Override PartName="/xl/charts/chart111.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9.xml" ContentType="application/vnd.openxmlformats-officedocument.drawing+xml"/>
  <Override PartName="/xl/charts/chart112.xml" ContentType="application/vnd.openxmlformats-officedocument.drawingml.chart+xml"/>
  <Override PartName="/xl/charts/style78.xml" ContentType="application/vnd.ms-office.chartstyle+xml"/>
  <Override PartName="/xl/charts/colors78.xml" ContentType="application/vnd.ms-office.chartcolorstyle+xml"/>
  <Override PartName="/xl/charts/chart113.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0.xml" ContentType="application/vnd.openxmlformats-officedocument.drawing+xml"/>
  <Override PartName="/xl/charts/chart114.xml" ContentType="application/vnd.openxmlformats-officedocument.drawingml.chart+xml"/>
  <Override PartName="/xl/charts/style80.xml" ContentType="application/vnd.ms-office.chartstyle+xml"/>
  <Override PartName="/xl/charts/colors80.xml" ContentType="application/vnd.ms-office.chartcolorstyle+xml"/>
  <Override PartName="/xl/charts/chart115.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1.xml" ContentType="application/vnd.openxmlformats-officedocument.drawing+xml"/>
  <Override PartName="/xl/charts/chart116.xml" ContentType="application/vnd.openxmlformats-officedocument.drawingml.chart+xml"/>
  <Override PartName="/xl/charts/style82.xml" ContentType="application/vnd.ms-office.chartstyle+xml"/>
  <Override PartName="/xl/charts/colors82.xml" ContentType="application/vnd.ms-office.chartcolorstyle+xml"/>
  <Override PartName="/xl/charts/chart117.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2.xml" ContentType="application/vnd.openxmlformats-officedocument.drawing+xml"/>
  <Override PartName="/xl/charts/chart118.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73.xml" ContentType="application/vnd.openxmlformats-officedocument.drawing+xml"/>
  <Override PartName="/xl/charts/chart119.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4.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75.xml" ContentType="application/vnd.openxmlformats-officedocument.drawing+xml"/>
  <Override PartName="/xl/charts/chart122.xml" ContentType="application/vnd.openxmlformats-officedocument.drawingml.chart+xml"/>
  <Override PartName="/xl/charts/style87.xml" ContentType="application/vnd.ms-office.chartstyle+xml"/>
  <Override PartName="/xl/charts/colors87.xml" ContentType="application/vnd.ms-office.chartcolorstyle+xml"/>
  <Override PartName="/xl/charts/chart123.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76.xml" ContentType="application/vnd.openxmlformats-officedocument.drawing+xml"/>
  <Override PartName="/xl/comments12.xml" ContentType="application/vnd.openxmlformats-officedocument.spreadsheetml.comments+xml"/>
  <Override PartName="/xl/charts/chart124.xml" ContentType="application/vnd.openxmlformats-officedocument.drawingml.chart+xml"/>
  <Override PartName="/xl/charts/style89.xml" ContentType="application/vnd.ms-office.chartstyle+xml"/>
  <Override PartName="/xl/charts/colors89.xml" ContentType="application/vnd.ms-office.chartcolorstyle+xml"/>
  <Override PartName="/xl/charts/chart125.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77.xml" ContentType="application/vnd.openxmlformats-officedocument.drawing+xml"/>
  <Override PartName="/xl/comments13.xml" ContentType="application/vnd.openxmlformats-officedocument.spreadsheetml.comments+xml"/>
  <Override PartName="/xl/charts/chart126.xml" ContentType="application/vnd.openxmlformats-officedocument.drawingml.chart+xml"/>
  <Override PartName="/xl/charts/style91.xml" ContentType="application/vnd.ms-office.chartstyle+xml"/>
  <Override PartName="/xl/charts/colors91.xml" ContentType="application/vnd.ms-office.chartcolorstyle+xml"/>
  <Override PartName="/xl/charts/chart127.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78.xml" ContentType="application/vnd.openxmlformats-officedocument.drawing+xml"/>
  <Override PartName="/xl/charts/chart128.xml" ContentType="application/vnd.openxmlformats-officedocument.drawingml.chart+xml"/>
  <Override PartName="/xl/charts/style93.xml" ContentType="application/vnd.ms-office.chartstyle+xml"/>
  <Override PartName="/xl/charts/colors93.xml" ContentType="application/vnd.ms-office.chartcolorstyle+xml"/>
  <Override PartName="/xl/charts/chart129.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79.xml" ContentType="application/vnd.openxmlformats-officedocument.drawing+xml"/>
  <Override PartName="/xl/charts/chart130.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80.xml" ContentType="application/vnd.openxmlformats-officedocument.drawing+xml"/>
  <Override PartName="/xl/charts/chart131.xml" ContentType="application/vnd.openxmlformats-officedocument.drawingml.chart+xml"/>
  <Override PartName="/xl/charts/style96.xml" ContentType="application/vnd.ms-office.chartstyle+xml"/>
  <Override PartName="/xl/charts/colors96.xml" ContentType="application/vnd.ms-office.chartcolorstyle+xml"/>
  <Override PartName="/xl/charts/chart132.xml" ContentType="application/vnd.openxmlformats-officedocument.drawingml.chart+xml"/>
  <Override PartName="/xl/charts/style97.xml" ContentType="application/vnd.ms-office.chartstyle+xml"/>
  <Override PartName="/xl/charts/colors97.xml" ContentType="application/vnd.ms-office.chartcolorstyle+xml"/>
  <Override PartName="/xl/charts/chart133.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81.xml" ContentType="application/vnd.openxmlformats-officedocument.drawing+xml"/>
  <Override PartName="/xl/comments14.xml" ContentType="application/vnd.openxmlformats-officedocument.spreadsheetml.comments+xml"/>
  <Override PartName="/xl/charts/chart134.xml" ContentType="application/vnd.openxmlformats-officedocument.drawingml.chart+xml"/>
  <Override PartName="/xl/charts/style99.xml" ContentType="application/vnd.ms-office.chartstyle+xml"/>
  <Override PartName="/xl/charts/colors99.xml" ContentType="application/vnd.ms-office.chartcolorstyle+xml"/>
  <Override PartName="/xl/charts/chart135.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36.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82.xml" ContentType="application/vnd.openxmlformats-officedocument.drawing+xml"/>
  <Override PartName="/xl/charts/chart137.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3.xml" ContentType="application/vnd.openxmlformats-officedocument.drawing+xml"/>
  <Override PartName="/xl/charts/chart138.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39.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84.xml" ContentType="application/vnd.openxmlformats-officedocument.drawing+xml"/>
  <Override PartName="/xl/charts/chart140.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85.xml" ContentType="application/vnd.openxmlformats-officedocument.drawing+xml"/>
  <Override PartName="/xl/charts/chart141.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42.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86.xml" ContentType="application/vnd.openxmlformats-officedocument.drawing+xml"/>
  <Override PartName="/xl/comments15.xml" ContentType="application/vnd.openxmlformats-officedocument.spreadsheetml.comments+xml"/>
  <Override PartName="/xl/charts/chart143.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44.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87.xml" ContentType="application/vnd.openxmlformats-officedocument.drawing+xml"/>
  <Override PartName="/xl/charts/chart145.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46.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88.xml" ContentType="application/vnd.openxmlformats-officedocument.drawing+xml"/>
  <Override PartName="/xl/charts/chart147.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48.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89.xml" ContentType="application/vnd.openxmlformats-officedocument.drawing+xml"/>
  <Override PartName="/xl/charts/chart149.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50.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90.xml" ContentType="application/vnd.openxmlformats-officedocument.drawing+xml"/>
  <Override PartName="/xl/charts/chart151.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52.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91.xml" ContentType="application/vnd.openxmlformats-officedocument.drawing+xml"/>
  <Override PartName="/xl/charts/chart15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29"/>
  <workbookPr defaultThemeVersion="124226"/>
  <mc:AlternateContent xmlns:mc="http://schemas.openxmlformats.org/markup-compatibility/2006">
    <mc:Choice Requires="x15">
      <x15ac:absPath xmlns:x15ac="http://schemas.microsoft.com/office/spreadsheetml/2010/11/ac" url="C:\Users\rento\Documents\Atlas Berks\Publication\Errata\"/>
    </mc:Choice>
  </mc:AlternateContent>
  <bookViews>
    <workbookView xWindow="0" yWindow="100" windowWidth="19220" windowHeight="7980" firstSheet="1" activeTab="4"/>
  </bookViews>
  <sheets>
    <sheet name="Bewicks Swan" sheetId="1" r:id="rId1"/>
    <sheet name="Whooper Swan" sheetId="2" r:id="rId2"/>
    <sheet name="White fronted Goose" sheetId="3" r:id="rId3"/>
    <sheet name="Brent Goose" sheetId="4" r:id="rId4"/>
    <sheet name="Wigeon" sheetId="5" r:id="rId5"/>
    <sheet name="Gadwall" sheetId="6" r:id="rId6"/>
    <sheet name="Teal" sheetId="7" r:id="rId7"/>
    <sheet name="Mallard" sheetId="8" r:id="rId8"/>
    <sheet name="Pintail" sheetId="9" r:id="rId9"/>
    <sheet name="Garganey" sheetId="10" r:id="rId10"/>
    <sheet name="Shoveler" sheetId="11" r:id="rId11"/>
    <sheet name="Red-crested Pochard" sheetId="12" r:id="rId12"/>
    <sheet name="Pochard" sheetId="13" r:id="rId13"/>
    <sheet name="Tufted Duck" sheetId="14" r:id="rId14"/>
    <sheet name="Scaup" sheetId="15" r:id="rId15"/>
    <sheet name="Eider" sheetId="16" r:id="rId16"/>
    <sheet name="LT Duck" sheetId="17" r:id="rId17"/>
    <sheet name="Common Scoter" sheetId="18" r:id="rId18"/>
    <sheet name="Goldeneye" sheetId="19" r:id="rId19"/>
    <sheet name="Smew" sheetId="20" r:id="rId20"/>
    <sheet name="RB Merganser" sheetId="21" r:id="rId21"/>
    <sheet name="Goosander" sheetId="22" r:id="rId22"/>
    <sheet name="RT Diver" sheetId="23" r:id="rId23"/>
    <sheet name="BT Diver" sheetId="24" r:id="rId24"/>
    <sheet name="GN Diver" sheetId="25" r:id="rId25"/>
    <sheet name="Gannet" sheetId="26" r:id="rId26"/>
    <sheet name="Shag" sheetId="27" r:id="rId27"/>
    <sheet name="Bittern" sheetId="28" r:id="rId28"/>
    <sheet name="Gt-crested Grebe" sheetId="29" r:id="rId29"/>
    <sheet name="Red-necked Grebe" sheetId="30" r:id="rId30"/>
    <sheet name="Slavonian Grebe" sheetId="31" r:id="rId31"/>
    <sheet name="Black-necked Grebe" sheetId="32" r:id="rId32"/>
    <sheet name="Honey Buzzard" sheetId="33" r:id="rId33"/>
    <sheet name="Marsh Harrier" sheetId="34" r:id="rId34"/>
    <sheet name="Hen Harrier" sheetId="35" r:id="rId35"/>
    <sheet name="Montagu's Harrier" sheetId="36" r:id="rId36"/>
    <sheet name="Osprey" sheetId="37" r:id="rId37"/>
    <sheet name="Merlin" sheetId="38" r:id="rId38"/>
    <sheet name="Spotted Crake" sheetId="39" r:id="rId39"/>
    <sheet name="Corncrake" sheetId="40" r:id="rId40"/>
    <sheet name="Coot" sheetId="41" r:id="rId41"/>
    <sheet name="Avocet" sheetId="42" r:id="rId42"/>
    <sheet name="Oystercatcher" sheetId="43" r:id="rId43"/>
    <sheet name="Golden Plover" sheetId="44" r:id="rId44"/>
    <sheet name="Grey Plover" sheetId="45" r:id="rId45"/>
    <sheet name="Ringed Plover" sheetId="46" r:id="rId46"/>
    <sheet name="Whimbrel" sheetId="47" r:id="rId47"/>
    <sheet name="Curlew" sheetId="48" r:id="rId48"/>
    <sheet name="Black-tailed Godwit" sheetId="49" r:id="rId49"/>
    <sheet name="Bar-tailed Godwit" sheetId="50" r:id="rId50"/>
    <sheet name="Turnstone" sheetId="51" r:id="rId51"/>
    <sheet name="Knot" sheetId="52" r:id="rId52"/>
    <sheet name="Ruff" sheetId="53" r:id="rId53"/>
    <sheet name="Curlew Sandpiper" sheetId="59" r:id="rId54"/>
    <sheet name="Temminck's Stint" sheetId="54" r:id="rId55"/>
    <sheet name="Sanderling" sheetId="55" r:id="rId56"/>
    <sheet name="Dunlin" sheetId="56" r:id="rId57"/>
    <sheet name="Little Stint" sheetId="57" r:id="rId58"/>
    <sheet name="Green Sandpiper" sheetId="60" r:id="rId59"/>
    <sheet name="Spotted Redshank" sheetId="61" r:id="rId60"/>
    <sheet name="Greenshank" sheetId="62" r:id="rId61"/>
    <sheet name="Wood Sandpiper" sheetId="63" r:id="rId62"/>
    <sheet name="Jack Snipe" sheetId="64" r:id="rId63"/>
    <sheet name="Arctic Skua" sheetId="65" r:id="rId64"/>
    <sheet name="Puffin" sheetId="66" r:id="rId65"/>
    <sheet name="Little Tern" sheetId="67" r:id="rId66"/>
    <sheet name="Black Tern" sheetId="68" r:id="rId67"/>
    <sheet name="Sandwich Tern" sheetId="69" r:id="rId68"/>
    <sheet name="Arctic Tern" sheetId="70" r:id="rId69"/>
    <sheet name="Kittiwake" sheetId="71" r:id="rId70"/>
    <sheet name="Little Gull" sheetId="72" r:id="rId71"/>
    <sheet name="Mediterranean Gull" sheetId="73" r:id="rId72"/>
    <sheet name="Glaucous Gull" sheetId="74" r:id="rId73"/>
    <sheet name="Great Black-backed Gull" sheetId="75" r:id="rId74"/>
    <sheet name="Short-eared Owl" sheetId="76" r:id="rId75"/>
    <sheet name="Hoopoe" sheetId="77" r:id="rId76"/>
    <sheet name="Wryneck" sheetId="78" r:id="rId77"/>
    <sheet name="Gt Grey Shrike" sheetId="79" r:id="rId78"/>
    <sheet name="Jackdaw" sheetId="80" r:id="rId79"/>
    <sheet name="Hooded Crow" sheetId="81" r:id="rId80"/>
    <sheet name="Firecrest" sheetId="82" r:id="rId81"/>
    <sheet name="Wood Warbler" sheetId="83" r:id="rId82"/>
    <sheet name="Waxwing" sheetId="84" r:id="rId83"/>
    <sheet name="Dipper" sheetId="100" r:id="rId84"/>
    <sheet name="Ring Ouzel" sheetId="101" r:id="rId85"/>
    <sheet name="Pied Flycatcher" sheetId="85" r:id="rId86"/>
    <sheet name="Black Redstart" sheetId="86" r:id="rId87"/>
    <sheet name="Redstart" sheetId="87" r:id="rId88"/>
    <sheet name="Stonechat" sheetId="88" r:id="rId89"/>
    <sheet name="Rock Pipit" sheetId="89" r:id="rId90"/>
    <sheet name="Water Pipit" sheetId="90" r:id="rId91"/>
    <sheet name="Linnet" sheetId="91" r:id="rId92"/>
    <sheet name="Twite" sheetId="92" r:id="rId93"/>
    <sheet name="Lesser Redpoll" sheetId="93" r:id="rId94"/>
    <sheet name="Snow Bunting" sheetId="94" r:id="rId95"/>
  </sheets>
  <externalReferences>
    <externalReference r:id="rId96"/>
  </externalReferences>
  <calcPr calcId="171027"/>
</workbook>
</file>

<file path=xl/calcChain.xml><?xml version="1.0" encoding="utf-8"?>
<calcChain xmlns="http://schemas.openxmlformats.org/spreadsheetml/2006/main">
  <c r="Y24" i="79" l="1"/>
  <c r="Y23" i="79"/>
  <c r="D64" i="76"/>
  <c r="D63" i="76"/>
  <c r="D62" i="76"/>
  <c r="D61" i="76"/>
  <c r="D60" i="76"/>
  <c r="D59" i="76"/>
  <c r="D58" i="76"/>
  <c r="D57" i="76"/>
  <c r="D56" i="76"/>
  <c r="D55" i="76"/>
  <c r="D54" i="76"/>
  <c r="D53" i="76"/>
  <c r="D52" i="76"/>
  <c r="D51" i="76"/>
  <c r="D50" i="76"/>
  <c r="D49" i="76"/>
  <c r="D48" i="76"/>
  <c r="D47" i="76"/>
  <c r="D46" i="76"/>
  <c r="D45" i="76"/>
  <c r="D44" i="76"/>
  <c r="D43" i="76"/>
  <c r="D42" i="76"/>
  <c r="D41" i="76"/>
  <c r="D40" i="76"/>
  <c r="D39" i="76"/>
  <c r="D38" i="76"/>
  <c r="D37" i="76"/>
  <c r="D36" i="76"/>
  <c r="D35" i="76"/>
  <c r="D34" i="76"/>
  <c r="D33" i="76"/>
  <c r="D32" i="76"/>
  <c r="D31" i="76"/>
  <c r="K36" i="57" l="1"/>
  <c r="N27" i="101" l="1"/>
  <c r="M27" i="101"/>
  <c r="L27" i="101"/>
  <c r="K27" i="101"/>
  <c r="J27" i="101"/>
  <c r="I27" i="101"/>
  <c r="H27" i="101"/>
  <c r="G27" i="101"/>
  <c r="F27" i="101"/>
  <c r="E27" i="101"/>
  <c r="D27" i="101"/>
  <c r="C27" i="101"/>
  <c r="S33" i="101"/>
  <c r="R33" i="101"/>
  <c r="S32" i="101"/>
  <c r="R32" i="101"/>
  <c r="S31" i="101"/>
  <c r="R31" i="101"/>
  <c r="S30" i="101"/>
  <c r="R30" i="101"/>
  <c r="S29" i="101"/>
  <c r="R29" i="101"/>
  <c r="S28" i="101"/>
  <c r="R28" i="101"/>
  <c r="O31" i="74" l="1"/>
  <c r="O30" i="74"/>
  <c r="O29" i="74"/>
  <c r="O28" i="74"/>
  <c r="O27" i="74"/>
  <c r="O26" i="74"/>
  <c r="O25" i="74"/>
  <c r="O24" i="74"/>
  <c r="O23" i="74"/>
  <c r="O21" i="74"/>
  <c r="O20" i="74"/>
  <c r="O18" i="74"/>
  <c r="N21" i="74"/>
  <c r="M21" i="74"/>
  <c r="L21" i="74"/>
  <c r="K21" i="74"/>
  <c r="J21" i="74"/>
  <c r="I21" i="74"/>
  <c r="H21" i="74"/>
  <c r="G21" i="74"/>
  <c r="F21" i="74"/>
  <c r="E21" i="74"/>
  <c r="D21" i="74"/>
  <c r="N20" i="74"/>
  <c r="M20" i="74"/>
  <c r="L20" i="74"/>
  <c r="K20" i="74"/>
  <c r="J20" i="74"/>
  <c r="I20" i="74"/>
  <c r="H20" i="74"/>
  <c r="G20" i="74"/>
  <c r="F20" i="74"/>
  <c r="E20" i="74"/>
  <c r="D20" i="74"/>
  <c r="N19" i="74"/>
  <c r="M19" i="74"/>
  <c r="L19" i="74"/>
  <c r="K19" i="74"/>
  <c r="J19" i="74"/>
  <c r="I19" i="74"/>
  <c r="H19" i="74"/>
  <c r="G19" i="74"/>
  <c r="F19" i="74"/>
  <c r="E19" i="74"/>
  <c r="D19" i="74"/>
  <c r="N18" i="74"/>
  <c r="M18" i="74"/>
  <c r="L18" i="74"/>
  <c r="K18" i="74"/>
  <c r="J18" i="74"/>
  <c r="I18" i="74"/>
  <c r="H18" i="74"/>
  <c r="G18" i="74"/>
  <c r="F18" i="74"/>
  <c r="E18" i="74"/>
  <c r="D18" i="74"/>
  <c r="C21" i="74"/>
  <c r="C20" i="74"/>
  <c r="C19" i="74"/>
  <c r="O19" i="74" s="1"/>
  <c r="C18" i="74"/>
  <c r="B36" i="74"/>
  <c r="B37" i="74" s="1"/>
  <c r="B38" i="74" s="1"/>
  <c r="B39" i="74" s="1"/>
  <c r="B40" i="74" s="1"/>
  <c r="B41" i="74" s="1"/>
  <c r="B42" i="74" s="1"/>
  <c r="B43" i="74" s="1"/>
  <c r="B44" i="74" s="1"/>
  <c r="B45" i="74" s="1"/>
  <c r="B46" i="74" s="1"/>
  <c r="B47" i="74" s="1"/>
  <c r="B48" i="74" s="1"/>
  <c r="B49" i="74" s="1"/>
  <c r="B50" i="74" s="1"/>
  <c r="B35" i="74"/>
  <c r="N51" i="65"/>
  <c r="N50" i="65"/>
  <c r="N49" i="65"/>
  <c r="N48" i="65"/>
  <c r="N47" i="65"/>
  <c r="N46" i="65"/>
  <c r="N45" i="65"/>
  <c r="N44" i="65"/>
  <c r="L13" i="65" s="1"/>
  <c r="N43" i="65"/>
  <c r="N42" i="65"/>
  <c r="N41" i="65"/>
  <c r="N40" i="65"/>
  <c r="N39" i="65"/>
  <c r="N38" i="65"/>
  <c r="N37" i="65"/>
  <c r="N36" i="65"/>
  <c r="N35" i="65"/>
  <c r="N34" i="65"/>
  <c r="M30" i="65"/>
  <c r="L30" i="65"/>
  <c r="K30" i="65"/>
  <c r="J30" i="65"/>
  <c r="I30" i="65"/>
  <c r="H30" i="65"/>
  <c r="G30" i="65"/>
  <c r="F30" i="65"/>
  <c r="E30" i="65"/>
  <c r="D30" i="65"/>
  <c r="C30" i="65"/>
  <c r="B30" i="65"/>
  <c r="B28" i="65" s="1"/>
  <c r="N29" i="65"/>
  <c r="N33" i="18"/>
  <c r="M33" i="18"/>
  <c r="L33" i="18"/>
  <c r="K33" i="18"/>
  <c r="J33" i="18"/>
  <c r="I33" i="18"/>
  <c r="H33" i="18"/>
  <c r="G33" i="18"/>
  <c r="F33" i="18"/>
  <c r="E33" i="18"/>
  <c r="D33" i="18"/>
  <c r="N32" i="18"/>
  <c r="M32" i="18"/>
  <c r="L32" i="18"/>
  <c r="K32" i="18"/>
  <c r="J32" i="18"/>
  <c r="I32" i="18"/>
  <c r="H32" i="18"/>
  <c r="G32" i="18"/>
  <c r="F32" i="18"/>
  <c r="E32" i="18"/>
  <c r="D32" i="18"/>
  <c r="C33" i="18"/>
  <c r="C32" i="18"/>
  <c r="A35" i="65"/>
  <c r="A36" i="65" s="1"/>
  <c r="A37" i="65" s="1"/>
  <c r="A38" i="65" s="1"/>
  <c r="A39" i="65" s="1"/>
  <c r="A40" i="65" s="1"/>
  <c r="A41" i="65" s="1"/>
  <c r="A42" i="65" s="1"/>
  <c r="A43" i="65" s="1"/>
  <c r="A44" i="65" s="1"/>
  <c r="A45" i="65" s="1"/>
  <c r="A46" i="65" s="1"/>
  <c r="A47" i="65" s="1"/>
  <c r="A48" i="65" s="1"/>
  <c r="A49" i="65" s="1"/>
  <c r="A50" i="65" s="1"/>
  <c r="A51" i="65" s="1"/>
  <c r="B45" i="18"/>
  <c r="B46" i="18" s="1"/>
  <c r="B47" i="18" s="1"/>
  <c r="B48" i="18" s="1"/>
  <c r="B49" i="18" s="1"/>
  <c r="B50" i="18" s="1"/>
  <c r="B51" i="18" s="1"/>
  <c r="B52" i="18" s="1"/>
  <c r="B53" i="18" s="1"/>
  <c r="B54" i="18" s="1"/>
  <c r="B55" i="18" s="1"/>
  <c r="B56" i="18" s="1"/>
  <c r="B57" i="18" s="1"/>
  <c r="B58" i="18" s="1"/>
  <c r="B44" i="18"/>
  <c r="M13" i="65" l="1"/>
  <c r="N30" i="65"/>
  <c r="J13" i="65"/>
  <c r="K13" i="65"/>
  <c r="N26" i="3"/>
  <c r="M26" i="3"/>
  <c r="L26" i="3"/>
  <c r="K26" i="3"/>
  <c r="J26" i="3"/>
  <c r="I26" i="3"/>
  <c r="H26" i="3"/>
  <c r="G26" i="3"/>
  <c r="F26" i="3"/>
  <c r="E26" i="3"/>
  <c r="D26" i="3"/>
  <c r="C26" i="3"/>
  <c r="H25" i="90" l="1"/>
  <c r="G25" i="90"/>
  <c r="F25" i="90"/>
  <c r="E25" i="90"/>
  <c r="D25" i="90"/>
  <c r="C25" i="90"/>
  <c r="B25" i="90"/>
  <c r="N13" i="90"/>
  <c r="M13" i="90"/>
  <c r="L13" i="90"/>
  <c r="K13" i="90"/>
  <c r="J13" i="90"/>
  <c r="I13" i="90"/>
  <c r="H13" i="90"/>
  <c r="G13" i="90"/>
  <c r="F13" i="90"/>
  <c r="E13" i="90"/>
  <c r="D13" i="90"/>
  <c r="C13" i="90"/>
  <c r="N12" i="90"/>
  <c r="M12" i="90"/>
  <c r="L12" i="90"/>
  <c r="K12" i="90"/>
  <c r="J12" i="90"/>
  <c r="I12" i="90"/>
  <c r="H12" i="90"/>
  <c r="G12" i="90"/>
  <c r="F12" i="90"/>
  <c r="E12" i="90"/>
  <c r="D12" i="90"/>
  <c r="C12" i="90"/>
  <c r="I26" i="89"/>
  <c r="H26" i="89"/>
  <c r="G26" i="89"/>
  <c r="F26" i="89"/>
  <c r="E26" i="89"/>
  <c r="D26" i="89"/>
  <c r="O13" i="89"/>
  <c r="N13" i="89"/>
  <c r="M13" i="89"/>
  <c r="L13" i="89"/>
  <c r="K13" i="89"/>
  <c r="J13" i="89"/>
  <c r="I13" i="89"/>
  <c r="H13" i="89"/>
  <c r="G13" i="89"/>
  <c r="F13" i="89"/>
  <c r="E13" i="89"/>
  <c r="D13" i="89"/>
  <c r="O12" i="89"/>
  <c r="N12" i="89"/>
  <c r="M12" i="89"/>
  <c r="L12" i="89"/>
  <c r="K12" i="89"/>
  <c r="J12" i="89"/>
  <c r="I12" i="89"/>
  <c r="H12" i="89"/>
  <c r="G12" i="89"/>
  <c r="F12" i="89"/>
  <c r="E12" i="89"/>
  <c r="D12" i="89"/>
  <c r="N24" i="88"/>
  <c r="M24" i="88"/>
  <c r="L24" i="88"/>
  <c r="K24" i="88"/>
  <c r="J24" i="88"/>
  <c r="I24" i="88"/>
  <c r="H24" i="88"/>
  <c r="G24" i="88"/>
  <c r="F24" i="88"/>
  <c r="E24" i="88"/>
  <c r="D24" i="88"/>
  <c r="C24" i="88"/>
  <c r="N13" i="86"/>
  <c r="M13" i="86"/>
  <c r="L13" i="86"/>
  <c r="K13" i="86"/>
  <c r="J13" i="86"/>
  <c r="I13" i="86"/>
  <c r="H13" i="86"/>
  <c r="G13" i="86"/>
  <c r="F13" i="86"/>
  <c r="E13" i="86"/>
  <c r="D13" i="86"/>
  <c r="C13" i="86"/>
  <c r="N43" i="86"/>
  <c r="M43" i="86"/>
  <c r="L43" i="86"/>
  <c r="K43" i="86"/>
  <c r="J43" i="86"/>
  <c r="I43" i="86"/>
  <c r="H43" i="86"/>
  <c r="G43" i="86"/>
  <c r="F43" i="86"/>
  <c r="E43" i="86"/>
  <c r="D43" i="86"/>
  <c r="C43" i="86"/>
  <c r="D20" i="85"/>
  <c r="D19" i="85"/>
  <c r="D18" i="85"/>
  <c r="I20" i="85"/>
  <c r="H20" i="85"/>
  <c r="G20" i="85"/>
  <c r="F20" i="85"/>
  <c r="I19" i="85"/>
  <c r="H19" i="85"/>
  <c r="G19" i="85"/>
  <c r="F19" i="85"/>
  <c r="I18" i="85"/>
  <c r="H18" i="85"/>
  <c r="G18" i="85"/>
  <c r="F18" i="85"/>
  <c r="E20" i="85"/>
  <c r="E19" i="85"/>
  <c r="E18" i="85"/>
  <c r="O27" i="72"/>
  <c r="N27" i="72"/>
  <c r="M27" i="72"/>
  <c r="L27" i="72"/>
  <c r="K27" i="72"/>
  <c r="J27" i="72"/>
  <c r="I27" i="72"/>
  <c r="H27" i="72"/>
  <c r="G27" i="72"/>
  <c r="F27" i="72"/>
  <c r="E27" i="72"/>
  <c r="O26" i="72"/>
  <c r="N26" i="72"/>
  <c r="M26" i="72"/>
  <c r="L26" i="72"/>
  <c r="K26" i="72"/>
  <c r="J26" i="72"/>
  <c r="I26" i="72"/>
  <c r="H26" i="72"/>
  <c r="G26" i="72"/>
  <c r="F26" i="72"/>
  <c r="E26" i="72"/>
  <c r="O25" i="72"/>
  <c r="N25" i="72"/>
  <c r="M25" i="72"/>
  <c r="L25" i="72"/>
  <c r="K25" i="72"/>
  <c r="J25" i="72"/>
  <c r="I25" i="72"/>
  <c r="H25" i="72"/>
  <c r="G25" i="72"/>
  <c r="F25" i="72"/>
  <c r="E25" i="72"/>
  <c r="D27" i="72"/>
  <c r="D26" i="72"/>
  <c r="H12" i="71"/>
  <c r="G12" i="71"/>
  <c r="F12" i="71"/>
  <c r="E12" i="71"/>
  <c r="D12" i="71"/>
  <c r="C12" i="71"/>
  <c r="F24" i="69"/>
  <c r="E24" i="69"/>
  <c r="D24" i="69"/>
  <c r="C24" i="69"/>
  <c r="N13" i="69"/>
  <c r="M13" i="69"/>
  <c r="L13" i="69"/>
  <c r="K13" i="69"/>
  <c r="J13" i="69"/>
  <c r="I13" i="69"/>
  <c r="H13" i="69"/>
  <c r="G13" i="69"/>
  <c r="F13" i="69"/>
  <c r="E13" i="69"/>
  <c r="D13" i="69"/>
  <c r="C13" i="69"/>
  <c r="F39" i="67" l="1"/>
  <c r="R52" i="67"/>
  <c r="E39" i="67"/>
  <c r="D39" i="67"/>
  <c r="C39" i="67"/>
  <c r="M12" i="67"/>
  <c r="L12" i="67"/>
  <c r="K12" i="67"/>
  <c r="J12" i="67"/>
  <c r="I12" i="67"/>
  <c r="H12" i="67"/>
  <c r="G12" i="67"/>
  <c r="F12" i="67"/>
  <c r="E12" i="67"/>
  <c r="D12" i="67"/>
  <c r="C12" i="67"/>
  <c r="B12" i="67"/>
  <c r="F24" i="63"/>
  <c r="E24" i="63"/>
  <c r="D24" i="63"/>
  <c r="C24" i="63"/>
  <c r="N28" i="57"/>
  <c r="M28" i="57"/>
  <c r="L28" i="57"/>
  <c r="K28" i="57"/>
  <c r="J28" i="57"/>
  <c r="I28" i="57"/>
  <c r="H28" i="57"/>
  <c r="G28" i="57"/>
  <c r="F28" i="57"/>
  <c r="E28" i="57"/>
  <c r="D28" i="57"/>
  <c r="C28" i="57"/>
  <c r="N13" i="55"/>
  <c r="M13" i="55"/>
  <c r="L13" i="55"/>
  <c r="K13" i="55"/>
  <c r="J13" i="55"/>
  <c r="I13" i="55"/>
  <c r="H13" i="55"/>
  <c r="G13" i="55"/>
  <c r="F13" i="55"/>
  <c r="E13" i="55"/>
  <c r="D13" i="55"/>
  <c r="C13" i="55"/>
  <c r="N33" i="54"/>
  <c r="M33" i="54"/>
  <c r="L33" i="54"/>
  <c r="K33" i="54"/>
  <c r="J33" i="54"/>
  <c r="I33" i="54"/>
  <c r="H33" i="54"/>
  <c r="G33" i="54"/>
  <c r="F33" i="54"/>
  <c r="E33" i="54"/>
  <c r="D33" i="54"/>
  <c r="N32" i="54"/>
  <c r="M32" i="54"/>
  <c r="L32" i="54"/>
  <c r="K32" i="54"/>
  <c r="J32" i="54"/>
  <c r="I32" i="54"/>
  <c r="H32" i="54"/>
  <c r="G32" i="54"/>
  <c r="F32" i="54"/>
  <c r="E32" i="54"/>
  <c r="D32" i="54"/>
  <c r="C33" i="54"/>
  <c r="C32" i="54"/>
  <c r="F26" i="51"/>
  <c r="E26" i="51"/>
  <c r="D26" i="51"/>
  <c r="C26" i="51"/>
  <c r="C23" i="49"/>
  <c r="D23" i="49"/>
  <c r="E23" i="49"/>
  <c r="F23" i="49"/>
  <c r="P51" i="44"/>
  <c r="O24" i="40"/>
  <c r="N24" i="40"/>
  <c r="M24" i="40"/>
  <c r="L24" i="40"/>
  <c r="K24" i="40"/>
  <c r="J24" i="40"/>
  <c r="I24" i="40"/>
  <c r="H24" i="40"/>
  <c r="G24" i="40"/>
  <c r="F24" i="40"/>
  <c r="E24" i="40"/>
  <c r="D24" i="40"/>
  <c r="F11" i="37"/>
  <c r="E11" i="37"/>
  <c r="D11" i="37"/>
  <c r="C11" i="37"/>
  <c r="P28" i="38"/>
  <c r="O28" i="38"/>
  <c r="N28" i="38"/>
  <c r="M28" i="38"/>
  <c r="L28" i="38"/>
  <c r="K28" i="38"/>
  <c r="J28" i="38"/>
  <c r="I28" i="38"/>
  <c r="H28" i="38"/>
  <c r="G28" i="38"/>
  <c r="F28" i="38"/>
  <c r="E28" i="38"/>
  <c r="M13" i="27" l="1"/>
  <c r="L13" i="27"/>
  <c r="K13" i="27"/>
  <c r="J13" i="27"/>
  <c r="I13" i="27"/>
  <c r="H13" i="27"/>
  <c r="G13" i="27"/>
  <c r="F13" i="27"/>
  <c r="E13" i="27"/>
  <c r="D13" i="27"/>
  <c r="C13" i="27"/>
  <c r="B13" i="27"/>
  <c r="M15" i="26"/>
  <c r="L15" i="26"/>
  <c r="K15" i="26"/>
  <c r="J15" i="26"/>
  <c r="I15" i="26"/>
  <c r="H15" i="26"/>
  <c r="G15" i="26"/>
  <c r="F15" i="26"/>
  <c r="E15" i="26"/>
  <c r="D15" i="26"/>
  <c r="C15" i="26"/>
  <c r="B15" i="26"/>
  <c r="N17" i="26"/>
  <c r="N16" i="26"/>
  <c r="M13" i="25"/>
  <c r="L13" i="25"/>
  <c r="K13" i="25"/>
  <c r="J13" i="25"/>
  <c r="I13" i="25"/>
  <c r="H13" i="25"/>
  <c r="G13" i="25"/>
  <c r="F13" i="25"/>
  <c r="E13" i="25"/>
  <c r="D13" i="25"/>
  <c r="C13" i="25"/>
  <c r="B13" i="25"/>
  <c r="L12" i="23"/>
  <c r="K12" i="23"/>
  <c r="J12" i="23"/>
  <c r="I12" i="23"/>
  <c r="H12" i="23"/>
  <c r="G12" i="23"/>
  <c r="F12" i="23"/>
  <c r="E12" i="23"/>
  <c r="D12" i="23"/>
  <c r="C12" i="23"/>
  <c r="B12" i="23"/>
  <c r="M12" i="23"/>
  <c r="N15" i="23"/>
  <c r="N14" i="23"/>
  <c r="H24" i="18"/>
  <c r="G24" i="18"/>
  <c r="F24" i="18"/>
  <c r="E24" i="18"/>
  <c r="D24" i="18"/>
  <c r="C24" i="18"/>
  <c r="N11" i="18"/>
  <c r="M11" i="18"/>
  <c r="L11" i="18"/>
  <c r="K11" i="18"/>
  <c r="J11" i="18"/>
  <c r="I11" i="18"/>
  <c r="H11" i="18"/>
  <c r="G11" i="18"/>
  <c r="F11" i="18"/>
  <c r="E11" i="18"/>
  <c r="D11" i="18"/>
  <c r="C11" i="18"/>
  <c r="N15" i="26" l="1"/>
  <c r="O40" i="8"/>
  <c r="O39" i="8"/>
  <c r="O38" i="8"/>
  <c r="O37" i="8"/>
  <c r="O36" i="8"/>
  <c r="O34" i="8"/>
  <c r="O33" i="8"/>
  <c r="O32" i="8"/>
  <c r="O31" i="8"/>
  <c r="O30" i="8"/>
  <c r="O28" i="8"/>
  <c r="O27" i="8"/>
  <c r="O26" i="8"/>
  <c r="O25" i="8"/>
  <c r="O24" i="8"/>
  <c r="O22" i="8"/>
  <c r="O21" i="8"/>
  <c r="O20" i="8"/>
  <c r="O19" i="8"/>
  <c r="O18" i="8"/>
  <c r="C46" i="8"/>
  <c r="P41" i="8"/>
  <c r="P35" i="8"/>
  <c r="P29" i="8"/>
  <c r="P23" i="8"/>
  <c r="O29" i="8" l="1"/>
  <c r="O35" i="8"/>
  <c r="O23" i="8"/>
  <c r="O41" i="8"/>
  <c r="C47" i="8" s="1"/>
  <c r="M33" i="3"/>
  <c r="L33" i="3"/>
  <c r="K33" i="3"/>
  <c r="J33" i="3"/>
  <c r="I33" i="3"/>
  <c r="H33" i="3"/>
  <c r="G33" i="3"/>
  <c r="F33" i="3"/>
  <c r="E33" i="3"/>
  <c r="D33" i="3"/>
  <c r="C33" i="3"/>
  <c r="N33" i="3"/>
  <c r="O32" i="3"/>
  <c r="O31" i="3"/>
  <c r="O30" i="3"/>
  <c r="O29" i="3"/>
  <c r="J6" i="3" s="1"/>
  <c r="O28" i="3"/>
  <c r="O27" i="3"/>
  <c r="J4" i="3" s="1"/>
  <c r="J9" i="3"/>
  <c r="J8" i="3"/>
  <c r="J7" i="3"/>
  <c r="J5" i="3"/>
  <c r="M22" i="94" l="1"/>
  <c r="L22" i="94"/>
  <c r="K22" i="94"/>
  <c r="J22" i="94"/>
  <c r="I22" i="94"/>
  <c r="H22" i="94"/>
  <c r="G22" i="94"/>
  <c r="F22" i="94"/>
  <c r="E22" i="94"/>
  <c r="D22" i="94"/>
  <c r="C22" i="94"/>
  <c r="B22" i="94"/>
  <c r="N22" i="94" l="1"/>
  <c r="M23" i="87"/>
  <c r="L23" i="87"/>
  <c r="K23" i="87"/>
  <c r="J23" i="87"/>
  <c r="I23" i="87"/>
  <c r="H23" i="87"/>
  <c r="G23" i="87"/>
  <c r="F23" i="87"/>
  <c r="E23" i="87"/>
  <c r="D23" i="87"/>
  <c r="C23" i="87"/>
  <c r="B23" i="87"/>
  <c r="R20" i="85" l="1"/>
  <c r="Q20" i="85"/>
  <c r="P20" i="85"/>
  <c r="O20" i="85"/>
  <c r="N20" i="85"/>
  <c r="M20" i="85"/>
  <c r="L20" i="85"/>
  <c r="K20" i="85"/>
  <c r="J28" i="85"/>
  <c r="J27" i="85"/>
  <c r="J26" i="85"/>
  <c r="J29" i="85"/>
  <c r="C53" i="85"/>
  <c r="B36" i="85"/>
  <c r="B37" i="85" s="1"/>
  <c r="B38" i="85" s="1"/>
  <c r="B39" i="85" s="1"/>
  <c r="B40" i="85" s="1"/>
  <c r="B41" i="85" s="1"/>
  <c r="B42" i="85" s="1"/>
  <c r="B43" i="85" s="1"/>
  <c r="B44" i="85" s="1"/>
  <c r="B45" i="85" s="1"/>
  <c r="B46" i="85" s="1"/>
  <c r="B47" i="85" s="1"/>
  <c r="B48" i="85" s="1"/>
  <c r="B49" i="85" s="1"/>
  <c r="B50" i="85" s="1"/>
  <c r="B51" i="85" s="1"/>
  <c r="B52" i="85" s="1"/>
  <c r="P64" i="79" l="1"/>
  <c r="P63" i="79"/>
  <c r="P62" i="79"/>
  <c r="P61" i="79"/>
  <c r="P60" i="79"/>
  <c r="P59" i="79"/>
  <c r="P58" i="79"/>
  <c r="P57" i="79"/>
  <c r="P56" i="79"/>
  <c r="P55" i="79"/>
  <c r="P54" i="79"/>
  <c r="P53" i="79"/>
  <c r="P52" i="79"/>
  <c r="P51" i="79"/>
  <c r="P50" i="79"/>
  <c r="P49" i="79"/>
  <c r="P48" i="79"/>
  <c r="P47" i="79"/>
  <c r="P45" i="79"/>
  <c r="P46" i="79"/>
  <c r="O43" i="79"/>
  <c r="N43" i="79"/>
  <c r="M43" i="79"/>
  <c r="L43" i="79"/>
  <c r="L35" i="79" s="1"/>
  <c r="K11" i="79" s="1"/>
  <c r="K43" i="79"/>
  <c r="J43" i="79"/>
  <c r="I43" i="79"/>
  <c r="H43" i="79"/>
  <c r="H35" i="79" s="1"/>
  <c r="G11" i="79" s="1"/>
  <c r="G43" i="79"/>
  <c r="F43" i="79"/>
  <c r="E43" i="79"/>
  <c r="D43" i="79"/>
  <c r="Q64" i="79"/>
  <c r="Q63" i="79"/>
  <c r="Q62" i="79"/>
  <c r="Q61" i="79"/>
  <c r="Q60" i="79"/>
  <c r="Q59" i="79"/>
  <c r="Q58" i="79"/>
  <c r="Q57" i="79"/>
  <c r="Q56" i="79"/>
  <c r="Q55" i="79"/>
  <c r="Q54" i="79"/>
  <c r="Q53" i="79"/>
  <c r="Q52" i="79"/>
  <c r="Q51" i="79"/>
  <c r="Q50" i="79"/>
  <c r="Q49" i="79"/>
  <c r="Q48" i="79"/>
  <c r="Q47" i="79"/>
  <c r="Q46" i="79"/>
  <c r="N11" i="79"/>
  <c r="J11" i="79"/>
  <c r="F11" i="79"/>
  <c r="O35" i="79"/>
  <c r="N35" i="79"/>
  <c r="M11" i="79" s="1"/>
  <c r="M35" i="79"/>
  <c r="L11" i="79" s="1"/>
  <c r="K35" i="79"/>
  <c r="J35" i="79"/>
  <c r="I11" i="79" s="1"/>
  <c r="I35" i="79"/>
  <c r="H11" i="79" s="1"/>
  <c r="G35" i="79"/>
  <c r="F35" i="79"/>
  <c r="E11" i="79" s="1"/>
  <c r="E35" i="79"/>
  <c r="D11" i="79" s="1"/>
  <c r="D42" i="79" l="1"/>
  <c r="D35" i="79" s="1"/>
  <c r="C11" i="79" s="1"/>
  <c r="C47" i="79"/>
  <c r="C48" i="79" s="1"/>
  <c r="C49" i="79" s="1"/>
  <c r="C50" i="79" s="1"/>
  <c r="C51" i="79" s="1"/>
  <c r="C52" i="79" s="1"/>
  <c r="C53" i="79" s="1"/>
  <c r="C54" i="79" s="1"/>
  <c r="C55" i="79" s="1"/>
  <c r="C56" i="79" s="1"/>
  <c r="C57" i="79" s="1"/>
  <c r="C58" i="79" s="1"/>
  <c r="C59" i="79" s="1"/>
  <c r="C60" i="79" s="1"/>
  <c r="C61" i="79" s="1"/>
  <c r="C62" i="79" s="1"/>
  <c r="C63" i="79" s="1"/>
  <c r="C64" i="79" s="1"/>
  <c r="O31" i="78"/>
  <c r="N31" i="78"/>
  <c r="M31" i="78"/>
  <c r="L31" i="78"/>
  <c r="K31" i="78"/>
  <c r="J31" i="78"/>
  <c r="I31" i="78"/>
  <c r="H31" i="78"/>
  <c r="G31" i="78"/>
  <c r="F31" i="78"/>
  <c r="E31" i="78"/>
  <c r="O30" i="78"/>
  <c r="N30" i="78"/>
  <c r="M30" i="78"/>
  <c r="L30" i="78"/>
  <c r="K30" i="78"/>
  <c r="J30" i="78"/>
  <c r="I30" i="78"/>
  <c r="H30" i="78"/>
  <c r="G30" i="78"/>
  <c r="F30" i="78"/>
  <c r="E30" i="78"/>
  <c r="O29" i="78"/>
  <c r="N29" i="78"/>
  <c r="M29" i="78"/>
  <c r="L29" i="78"/>
  <c r="K29" i="78"/>
  <c r="J29" i="78"/>
  <c r="I29" i="78"/>
  <c r="H29" i="78"/>
  <c r="G29" i="78"/>
  <c r="F29" i="78"/>
  <c r="E29" i="78"/>
  <c r="D31" i="78"/>
  <c r="D30" i="78"/>
  <c r="D29" i="78"/>
  <c r="C36" i="78"/>
  <c r="C37" i="78" s="1"/>
  <c r="C38" i="78" s="1"/>
  <c r="C39" i="78" s="1"/>
  <c r="C40" i="78" s="1"/>
  <c r="C41" i="78" s="1"/>
  <c r="C42" i="78" s="1"/>
  <c r="C43" i="78" s="1"/>
  <c r="C44" i="78" s="1"/>
  <c r="C45" i="78" s="1"/>
  <c r="C46" i="78" s="1"/>
  <c r="C47" i="78" s="1"/>
  <c r="C48" i="78" s="1"/>
  <c r="C49" i="78" s="1"/>
  <c r="C50" i="78" s="1"/>
  <c r="C51" i="78" s="1"/>
  <c r="C52" i="78" s="1"/>
  <c r="N37" i="77"/>
  <c r="M37" i="77"/>
  <c r="L37" i="77"/>
  <c r="K37" i="77"/>
  <c r="J37" i="77"/>
  <c r="I37" i="77"/>
  <c r="H37" i="77"/>
  <c r="G37" i="77"/>
  <c r="F37" i="77"/>
  <c r="E37" i="77"/>
  <c r="D37" i="77"/>
  <c r="N36" i="77"/>
  <c r="M36" i="77"/>
  <c r="L36" i="77"/>
  <c r="K36" i="77"/>
  <c r="J36" i="77"/>
  <c r="I36" i="77"/>
  <c r="H36" i="77"/>
  <c r="G36" i="77"/>
  <c r="F36" i="77"/>
  <c r="E36" i="77"/>
  <c r="D36" i="77"/>
  <c r="C37" i="77"/>
  <c r="C36" i="77"/>
  <c r="B42" i="77"/>
  <c r="B43" i="77" s="1"/>
  <c r="B44" i="77" s="1"/>
  <c r="B45" i="77" s="1"/>
  <c r="B46" i="77" s="1"/>
  <c r="B47" i="77" s="1"/>
  <c r="B48" i="77" s="1"/>
  <c r="B49" i="77" s="1"/>
  <c r="B50" i="77" s="1"/>
  <c r="B51" i="77" s="1"/>
  <c r="B52" i="77" s="1"/>
  <c r="B53" i="77" s="1"/>
  <c r="B54" i="77" s="1"/>
  <c r="B55" i="77" s="1"/>
  <c r="B56" i="77" s="1"/>
  <c r="B57" i="77" s="1"/>
  <c r="N35" i="77"/>
  <c r="M35" i="77"/>
  <c r="L35" i="77"/>
  <c r="K12" i="77" s="1"/>
  <c r="K35" i="77"/>
  <c r="J12" i="77" s="1"/>
  <c r="J35" i="77"/>
  <c r="I35" i="77"/>
  <c r="H35" i="77"/>
  <c r="G12" i="77" s="1"/>
  <c r="G35" i="77"/>
  <c r="F12" i="77" s="1"/>
  <c r="F35" i="77"/>
  <c r="E35" i="77"/>
  <c r="D35" i="77"/>
  <c r="C12" i="77" s="1"/>
  <c r="C35" i="77"/>
  <c r="B12" i="77" s="1"/>
  <c r="N24" i="76"/>
  <c r="M24" i="76"/>
  <c r="L24" i="76"/>
  <c r="K24" i="76"/>
  <c r="J24" i="76"/>
  <c r="I24" i="76"/>
  <c r="H24" i="76"/>
  <c r="G24" i="76"/>
  <c r="F24" i="76"/>
  <c r="E24" i="76"/>
  <c r="D24" i="76"/>
  <c r="C24" i="76"/>
  <c r="D25" i="72"/>
  <c r="D12" i="77" l="1"/>
  <c r="H12" i="77"/>
  <c r="L12" i="77"/>
  <c r="E12" i="77"/>
  <c r="I12" i="77"/>
  <c r="M12" i="77"/>
  <c r="O35" i="77"/>
  <c r="F25" i="77" s="1"/>
  <c r="N27" i="70"/>
  <c r="M27" i="70"/>
  <c r="L27" i="70"/>
  <c r="K27" i="70"/>
  <c r="J27" i="70"/>
  <c r="I27" i="70"/>
  <c r="H27" i="70"/>
  <c r="G27" i="70"/>
  <c r="F27" i="70"/>
  <c r="E27" i="70"/>
  <c r="D27" i="70"/>
  <c r="C27" i="70"/>
  <c r="N26" i="70"/>
  <c r="M26" i="70"/>
  <c r="L26" i="70"/>
  <c r="K26" i="70"/>
  <c r="J26" i="70"/>
  <c r="I26" i="70"/>
  <c r="H26" i="70"/>
  <c r="G26" i="70"/>
  <c r="F26" i="70"/>
  <c r="E26" i="70"/>
  <c r="D26" i="70"/>
  <c r="C26" i="70"/>
  <c r="R52" i="70"/>
  <c r="R51" i="70"/>
  <c r="R50" i="70"/>
  <c r="R49" i="70"/>
  <c r="R48" i="70"/>
  <c r="R47" i="70"/>
  <c r="R46" i="70"/>
  <c r="R45" i="70"/>
  <c r="R44" i="70"/>
  <c r="R43" i="70"/>
  <c r="R42" i="70"/>
  <c r="R41" i="70"/>
  <c r="R40" i="70"/>
  <c r="R39" i="70"/>
  <c r="R38" i="70"/>
  <c r="R37" i="70"/>
  <c r="R36" i="70"/>
  <c r="R35" i="70"/>
  <c r="R34" i="70"/>
  <c r="R33" i="70"/>
  <c r="R32" i="70"/>
  <c r="O52" i="70"/>
  <c r="O51" i="70"/>
  <c r="O50" i="70"/>
  <c r="O49" i="70"/>
  <c r="O48" i="70"/>
  <c r="O47" i="70"/>
  <c r="O46" i="70"/>
  <c r="O45" i="70"/>
  <c r="O44" i="70"/>
  <c r="O43" i="70"/>
  <c r="O42" i="70"/>
  <c r="O41" i="70"/>
  <c r="O40" i="70"/>
  <c r="O39" i="70"/>
  <c r="O38" i="70"/>
  <c r="O37" i="70"/>
  <c r="O36" i="70"/>
  <c r="O35" i="70"/>
  <c r="O34" i="70"/>
  <c r="O33" i="70"/>
  <c r="O32" i="70"/>
  <c r="N52" i="67"/>
  <c r="M52" i="67"/>
  <c r="L52" i="67"/>
  <c r="K52" i="67"/>
  <c r="J52" i="67"/>
  <c r="I52" i="67"/>
  <c r="H52" i="67"/>
  <c r="G52" i="67"/>
  <c r="F52" i="67"/>
  <c r="E52" i="67"/>
  <c r="D52" i="67"/>
  <c r="N51" i="67"/>
  <c r="M51" i="67"/>
  <c r="L51" i="67"/>
  <c r="K51" i="67"/>
  <c r="J51" i="67"/>
  <c r="I51" i="67"/>
  <c r="H51" i="67"/>
  <c r="G51" i="67"/>
  <c r="F51" i="67"/>
  <c r="E51" i="67"/>
  <c r="D51" i="67"/>
  <c r="N50" i="67"/>
  <c r="N53" i="67" s="1"/>
  <c r="M50" i="67"/>
  <c r="M53" i="67" s="1"/>
  <c r="L50" i="67"/>
  <c r="L53" i="67" s="1"/>
  <c r="K50" i="67"/>
  <c r="K53" i="67" s="1"/>
  <c r="J50" i="67"/>
  <c r="J53" i="67" s="1"/>
  <c r="I50" i="67"/>
  <c r="I53" i="67" s="1"/>
  <c r="H50" i="67"/>
  <c r="H53" i="67" s="1"/>
  <c r="G50" i="67"/>
  <c r="G53" i="67" s="1"/>
  <c r="F50" i="67"/>
  <c r="F53" i="67" s="1"/>
  <c r="E50" i="67"/>
  <c r="E53" i="67" s="1"/>
  <c r="D50" i="67"/>
  <c r="D53" i="67" s="1"/>
  <c r="C50" i="67"/>
  <c r="C53" i="67" s="1"/>
  <c r="O53" i="67" s="1"/>
  <c r="C52" i="67"/>
  <c r="O52" i="67" s="1"/>
  <c r="C51" i="67"/>
  <c r="O51" i="67" s="1"/>
  <c r="M28" i="65" l="1"/>
  <c r="L28" i="65"/>
  <c r="K28" i="65"/>
  <c r="J28" i="65"/>
  <c r="I28" i="65"/>
  <c r="H28" i="65"/>
  <c r="G28" i="65"/>
  <c r="F28" i="65"/>
  <c r="E28" i="65"/>
  <c r="D28" i="65"/>
  <c r="C28" i="65"/>
  <c r="N32" i="59" l="1"/>
  <c r="M32" i="59"/>
  <c r="L32" i="59"/>
  <c r="K32" i="59"/>
  <c r="J32" i="59"/>
  <c r="I32" i="59"/>
  <c r="H32" i="59"/>
  <c r="G32" i="59"/>
  <c r="F32" i="59"/>
  <c r="E32" i="59"/>
  <c r="D32" i="59"/>
  <c r="C32" i="59"/>
  <c r="N31" i="59"/>
  <c r="M31" i="59"/>
  <c r="L31" i="59"/>
  <c r="K31" i="59"/>
  <c r="J31" i="59"/>
  <c r="I31" i="59"/>
  <c r="H31" i="59"/>
  <c r="G31" i="59"/>
  <c r="F31" i="59"/>
  <c r="E31" i="59"/>
  <c r="D31" i="59"/>
  <c r="C31" i="59"/>
  <c r="L28" i="52" l="1"/>
  <c r="K28" i="52"/>
  <c r="O28" i="52"/>
  <c r="N28" i="52"/>
  <c r="M28" i="52"/>
  <c r="J28" i="52"/>
  <c r="I28" i="52"/>
  <c r="H28" i="52"/>
  <c r="G28" i="52"/>
  <c r="F28" i="52"/>
  <c r="E28" i="52"/>
  <c r="D28" i="52"/>
  <c r="F22" i="52"/>
  <c r="F21" i="52"/>
  <c r="U64" i="52"/>
  <c r="T64" i="52"/>
  <c r="S64" i="52"/>
  <c r="R64" i="52"/>
  <c r="V62" i="52"/>
  <c r="V61" i="52"/>
  <c r="V60" i="52"/>
  <c r="V59" i="52"/>
  <c r="V58" i="52"/>
  <c r="V57" i="52"/>
  <c r="V56" i="52"/>
  <c r="V55" i="52"/>
  <c r="V54" i="52"/>
  <c r="V53" i="52"/>
  <c r="V52" i="52"/>
  <c r="V51" i="52"/>
  <c r="V50" i="52"/>
  <c r="V49" i="52"/>
  <c r="V48" i="52"/>
  <c r="V47" i="52"/>
  <c r="V46" i="52"/>
  <c r="V45" i="52"/>
  <c r="V44" i="52"/>
  <c r="V43" i="52"/>
  <c r="V42" i="52"/>
  <c r="V41" i="52"/>
  <c r="V40" i="52"/>
  <c r="V39" i="52"/>
  <c r="V38" i="52"/>
  <c r="V37" i="52"/>
  <c r="V36" i="52"/>
  <c r="V35" i="52"/>
  <c r="V34" i="52"/>
  <c r="V33" i="52"/>
  <c r="V32" i="52"/>
  <c r="V31" i="52"/>
  <c r="V30" i="52"/>
  <c r="V29" i="52"/>
  <c r="P30" i="52"/>
  <c r="P29" i="52"/>
  <c r="D22" i="52"/>
  <c r="G21" i="52"/>
  <c r="E21" i="52"/>
  <c r="D21" i="52"/>
  <c r="G22" i="52"/>
  <c r="E22" i="52"/>
  <c r="P12" i="46"/>
  <c r="O12" i="46"/>
  <c r="N12" i="46"/>
  <c r="M12" i="46"/>
  <c r="L12" i="46"/>
  <c r="K12" i="46"/>
  <c r="J12" i="46"/>
  <c r="I12" i="46"/>
  <c r="H12" i="46"/>
  <c r="G12" i="46"/>
  <c r="F12" i="46"/>
  <c r="E12" i="46"/>
  <c r="V64" i="52" l="1"/>
  <c r="N35" i="45"/>
  <c r="M35" i="45"/>
  <c r="L35" i="45"/>
  <c r="K35" i="45"/>
  <c r="J35" i="45"/>
  <c r="I35" i="45"/>
  <c r="H35" i="45"/>
  <c r="G35" i="45"/>
  <c r="F35" i="45"/>
  <c r="E35" i="45"/>
  <c r="D35" i="45"/>
  <c r="C35" i="45"/>
  <c r="N34" i="45"/>
  <c r="N26" i="45" s="1"/>
  <c r="M34" i="45"/>
  <c r="M26" i="45" s="1"/>
  <c r="L34" i="45"/>
  <c r="L26" i="45" s="1"/>
  <c r="K34" i="45"/>
  <c r="K26" i="45" s="1"/>
  <c r="J34" i="45"/>
  <c r="J26" i="45" s="1"/>
  <c r="I34" i="45"/>
  <c r="I26" i="45" s="1"/>
  <c r="H34" i="45"/>
  <c r="H26" i="45" s="1"/>
  <c r="G34" i="45"/>
  <c r="G26" i="45" s="1"/>
  <c r="F34" i="45"/>
  <c r="F26" i="45" s="1"/>
  <c r="E34" i="45"/>
  <c r="E26" i="45" s="1"/>
  <c r="D34" i="45"/>
  <c r="D26" i="45" s="1"/>
  <c r="C34" i="45"/>
  <c r="O32" i="45"/>
  <c r="O33" i="45"/>
  <c r="J6" i="45" s="1"/>
  <c r="K6" i="45" s="1"/>
  <c r="O20" i="44"/>
  <c r="N20" i="44"/>
  <c r="M20" i="44"/>
  <c r="L20" i="44"/>
  <c r="K20" i="44"/>
  <c r="J20" i="44"/>
  <c r="O19" i="44"/>
  <c r="N19" i="44"/>
  <c r="M19" i="44"/>
  <c r="L19" i="44"/>
  <c r="K19" i="44"/>
  <c r="J19" i="44"/>
  <c r="O18" i="44"/>
  <c r="N18" i="44"/>
  <c r="M18" i="44"/>
  <c r="L18" i="44"/>
  <c r="K18" i="44"/>
  <c r="J18" i="44"/>
  <c r="O17" i="44"/>
  <c r="N17" i="44"/>
  <c r="M17" i="44"/>
  <c r="L17" i="44"/>
  <c r="K17" i="44"/>
  <c r="J17" i="44"/>
  <c r="O16" i="44"/>
  <c r="N16" i="44"/>
  <c r="M16" i="44"/>
  <c r="L16" i="44"/>
  <c r="K16" i="44"/>
  <c r="J16" i="44"/>
  <c r="H20" i="44"/>
  <c r="G20" i="44"/>
  <c r="F20" i="44"/>
  <c r="E20" i="44"/>
  <c r="D20" i="44"/>
  <c r="H19" i="44"/>
  <c r="G19" i="44"/>
  <c r="F19" i="44"/>
  <c r="E19" i="44"/>
  <c r="D19" i="44"/>
  <c r="H18" i="44"/>
  <c r="G18" i="44"/>
  <c r="F18" i="44"/>
  <c r="E18" i="44"/>
  <c r="D18" i="44"/>
  <c r="H17" i="44"/>
  <c r="G17" i="44"/>
  <c r="F17" i="44"/>
  <c r="E17" i="44"/>
  <c r="D17" i="44"/>
  <c r="H16" i="44"/>
  <c r="G16" i="44"/>
  <c r="F16" i="44"/>
  <c r="E16" i="44"/>
  <c r="D16" i="44"/>
  <c r="I20" i="44"/>
  <c r="I19" i="44"/>
  <c r="I18" i="44"/>
  <c r="I17" i="44"/>
  <c r="I16" i="44"/>
  <c r="P102" i="44"/>
  <c r="P101" i="44"/>
  <c r="P100" i="44"/>
  <c r="P99" i="44"/>
  <c r="P98" i="44"/>
  <c r="P71" i="44"/>
  <c r="H42" i="44" s="1"/>
  <c r="P69" i="44"/>
  <c r="H40" i="44" s="1"/>
  <c r="P61" i="44"/>
  <c r="F42" i="44" s="1"/>
  <c r="P50" i="44"/>
  <c r="D41" i="44" s="1"/>
  <c r="P49" i="44"/>
  <c r="D40" i="44" s="1"/>
  <c r="O34" i="45" l="1"/>
  <c r="J7" i="45" s="1"/>
  <c r="K7" i="45" s="1"/>
  <c r="O35" i="45"/>
  <c r="J8" i="45" s="1"/>
  <c r="K8" i="45" s="1"/>
  <c r="C26" i="45"/>
  <c r="O26" i="45" s="1"/>
  <c r="N33" i="39" l="1"/>
  <c r="N32" i="39"/>
  <c r="N31" i="39"/>
  <c r="N30" i="39"/>
  <c r="N29" i="39"/>
  <c r="N28" i="39"/>
  <c r="N27" i="37" l="1"/>
  <c r="M27" i="37"/>
  <c r="L27" i="37"/>
  <c r="K27" i="37"/>
  <c r="J27" i="37"/>
  <c r="I27" i="37"/>
  <c r="H27" i="37"/>
  <c r="G27" i="37"/>
  <c r="F27" i="37"/>
  <c r="E27" i="37"/>
  <c r="D27" i="37"/>
  <c r="C27" i="37"/>
  <c r="N16" i="36" l="1"/>
  <c r="M16" i="36"/>
  <c r="L16" i="36"/>
  <c r="K16" i="36"/>
  <c r="J16" i="36"/>
  <c r="I16" i="36"/>
  <c r="H16" i="36"/>
  <c r="G16" i="36"/>
  <c r="F16" i="36"/>
  <c r="E16" i="36"/>
  <c r="D16" i="36"/>
  <c r="C16" i="36"/>
  <c r="O16" i="36" s="1"/>
  <c r="O20" i="36"/>
  <c r="O19" i="36"/>
  <c r="D29" i="34" l="1"/>
  <c r="N31" i="32" l="1"/>
  <c r="N30" i="32"/>
  <c r="M29" i="32"/>
  <c r="L29" i="32"/>
  <c r="K29" i="32"/>
  <c r="J29" i="32"/>
  <c r="I29" i="32"/>
  <c r="H29" i="32"/>
  <c r="G29" i="32"/>
  <c r="F29" i="32"/>
  <c r="E29" i="32"/>
  <c r="D29" i="32"/>
  <c r="C29" i="32"/>
  <c r="B29" i="32"/>
  <c r="N31" i="31"/>
  <c r="N30" i="31"/>
  <c r="M29" i="31"/>
  <c r="L29" i="31"/>
  <c r="K29" i="31"/>
  <c r="J29" i="31"/>
  <c r="I29" i="31"/>
  <c r="H29" i="31"/>
  <c r="G29" i="31"/>
  <c r="F29" i="31"/>
  <c r="E29" i="31"/>
  <c r="D29" i="31"/>
  <c r="C29" i="31"/>
  <c r="B29" i="31"/>
  <c r="O24" i="30"/>
  <c r="N24" i="30"/>
  <c r="M24" i="30"/>
  <c r="L24" i="30"/>
  <c r="K24" i="30"/>
  <c r="J24" i="30"/>
  <c r="I24" i="30"/>
  <c r="H24" i="30"/>
  <c r="G24" i="30"/>
  <c r="F24" i="30"/>
  <c r="E24" i="30"/>
  <c r="D24" i="30"/>
  <c r="B26" i="30"/>
  <c r="B27" i="30"/>
  <c r="B13" i="30"/>
  <c r="N29" i="32" l="1"/>
  <c r="B12" i="30"/>
  <c r="B24" i="30"/>
  <c r="D27" i="19" l="1"/>
  <c r="O44" i="37" l="1"/>
  <c r="O43" i="37"/>
  <c r="O42" i="37"/>
  <c r="O41" i="37"/>
  <c r="O40" i="37"/>
  <c r="O39" i="37"/>
  <c r="O38" i="37"/>
  <c r="O37" i="37"/>
  <c r="O36" i="37"/>
  <c r="O35" i="37"/>
  <c r="O34" i="37"/>
  <c r="O33" i="37"/>
  <c r="O32" i="37"/>
  <c r="O31" i="37"/>
  <c r="O30" i="37"/>
  <c r="O29" i="37"/>
  <c r="G14" i="37" s="1"/>
  <c r="G11" i="37" s="1"/>
  <c r="O28" i="37"/>
  <c r="N11" i="24"/>
  <c r="H14" i="37" l="1"/>
  <c r="S181" i="14"/>
  <c r="I14" i="37" l="1"/>
  <c r="H11" i="37"/>
  <c r="S180" i="14"/>
  <c r="S179" i="14"/>
  <c r="S178" i="14"/>
  <c r="S177" i="14"/>
  <c r="S176" i="14"/>
  <c r="S175" i="14"/>
  <c r="S182" i="14" s="1"/>
  <c r="S174" i="14"/>
  <c r="S173" i="14"/>
  <c r="S172" i="14"/>
  <c r="S171" i="14"/>
  <c r="S170" i="14"/>
  <c r="S167" i="14"/>
  <c r="S166" i="14"/>
  <c r="S165" i="14"/>
  <c r="S164" i="14"/>
  <c r="S163" i="14"/>
  <c r="S162" i="14"/>
  <c r="S161" i="14"/>
  <c r="S160" i="14"/>
  <c r="S159" i="14"/>
  <c r="S158" i="14"/>
  <c r="S157" i="14"/>
  <c r="S154" i="14"/>
  <c r="S153" i="14"/>
  <c r="S152" i="14"/>
  <c r="S151" i="14"/>
  <c r="S150" i="14"/>
  <c r="S149" i="14"/>
  <c r="S148" i="14"/>
  <c r="S147" i="14"/>
  <c r="S146" i="14"/>
  <c r="S145" i="14"/>
  <c r="S144" i="14"/>
  <c r="S141" i="14"/>
  <c r="S140" i="14"/>
  <c r="S139" i="14"/>
  <c r="S138" i="14"/>
  <c r="S137" i="14"/>
  <c r="S136" i="14"/>
  <c r="S135" i="14"/>
  <c r="S134" i="14"/>
  <c r="S133" i="14"/>
  <c r="S132" i="14"/>
  <c r="S131" i="14"/>
  <c r="S128" i="14"/>
  <c r="S127" i="14"/>
  <c r="S126" i="14"/>
  <c r="S125" i="14"/>
  <c r="S124" i="14"/>
  <c r="S123" i="14"/>
  <c r="S122" i="14"/>
  <c r="S130" i="14" s="1"/>
  <c r="S121" i="14"/>
  <c r="S120" i="14"/>
  <c r="S119" i="14"/>
  <c r="S118" i="14"/>
  <c r="S117" i="14"/>
  <c r="S114" i="14"/>
  <c r="S113" i="14"/>
  <c r="S112" i="14"/>
  <c r="S111" i="14"/>
  <c r="S110" i="14"/>
  <c r="S109" i="14"/>
  <c r="S108" i="14"/>
  <c r="S107" i="14"/>
  <c r="S106" i="14"/>
  <c r="S105" i="14"/>
  <c r="S104" i="14"/>
  <c r="S101" i="14"/>
  <c r="S100" i="14"/>
  <c r="S99" i="14"/>
  <c r="S98" i="14"/>
  <c r="S97" i="14"/>
  <c r="S96" i="14"/>
  <c r="S95" i="14"/>
  <c r="S94" i="14"/>
  <c r="S93" i="14"/>
  <c r="S92" i="14"/>
  <c r="S91" i="14"/>
  <c r="S88" i="14"/>
  <c r="S87" i="14"/>
  <c r="S86" i="14"/>
  <c r="S85" i="14"/>
  <c r="S84" i="14"/>
  <c r="S83" i="14"/>
  <c r="S82" i="14"/>
  <c r="S81" i="14"/>
  <c r="S80" i="14"/>
  <c r="S79" i="14"/>
  <c r="S78" i="14"/>
  <c r="S75" i="14"/>
  <c r="S74" i="14"/>
  <c r="S73" i="14"/>
  <c r="S72" i="14"/>
  <c r="S71" i="14"/>
  <c r="S70" i="14"/>
  <c r="S69" i="14"/>
  <c r="S68" i="14"/>
  <c r="S67" i="14"/>
  <c r="S66" i="14"/>
  <c r="S65" i="14"/>
  <c r="S62" i="14"/>
  <c r="S61" i="14"/>
  <c r="S60" i="14"/>
  <c r="S59" i="14"/>
  <c r="S58" i="14"/>
  <c r="S57" i="14"/>
  <c r="S56" i="14"/>
  <c r="S55" i="14"/>
  <c r="S54" i="14"/>
  <c r="S53" i="14"/>
  <c r="S52" i="14"/>
  <c r="S51" i="14"/>
  <c r="S50" i="14"/>
  <c r="S46" i="14"/>
  <c r="S45" i="14"/>
  <c r="S44" i="14"/>
  <c r="S43" i="14"/>
  <c r="S42" i="14"/>
  <c r="S41" i="14"/>
  <c r="S40" i="14"/>
  <c r="S39" i="14"/>
  <c r="S38" i="14"/>
  <c r="S37" i="14"/>
  <c r="S36" i="14"/>
  <c r="R170" i="14"/>
  <c r="R157" i="14"/>
  <c r="R144" i="14"/>
  <c r="R131" i="14"/>
  <c r="R117" i="14"/>
  <c r="R104" i="14"/>
  <c r="R91" i="14"/>
  <c r="R78" i="14"/>
  <c r="R65" i="14"/>
  <c r="R50" i="14"/>
  <c r="R36" i="14"/>
  <c r="R180" i="14"/>
  <c r="R179" i="14"/>
  <c r="R178" i="14"/>
  <c r="R177" i="14"/>
  <c r="R176" i="14"/>
  <c r="R175" i="14"/>
  <c r="R174" i="14"/>
  <c r="R173" i="14"/>
  <c r="R172" i="14"/>
  <c r="R171" i="14"/>
  <c r="R167" i="14"/>
  <c r="R166" i="14"/>
  <c r="R165" i="14"/>
  <c r="R164" i="14"/>
  <c r="R163" i="14"/>
  <c r="R162" i="14"/>
  <c r="R161" i="14"/>
  <c r="R160" i="14"/>
  <c r="R159" i="14"/>
  <c r="R158" i="14"/>
  <c r="R154" i="14"/>
  <c r="R153" i="14"/>
  <c r="R152" i="14"/>
  <c r="R151" i="14"/>
  <c r="R150" i="14"/>
  <c r="R149" i="14"/>
  <c r="R148" i="14"/>
  <c r="R147" i="14"/>
  <c r="R146" i="14"/>
  <c r="R145" i="14"/>
  <c r="R141" i="14"/>
  <c r="R140" i="14"/>
  <c r="R139" i="14"/>
  <c r="R138" i="14"/>
  <c r="R137" i="14"/>
  <c r="R136" i="14"/>
  <c r="R135" i="14"/>
  <c r="R134" i="14"/>
  <c r="R133" i="14"/>
  <c r="R132" i="14"/>
  <c r="R128" i="14"/>
  <c r="R127" i="14"/>
  <c r="R126" i="14"/>
  <c r="R125" i="14"/>
  <c r="R124" i="14"/>
  <c r="R123" i="14"/>
  <c r="R122" i="14"/>
  <c r="R121" i="14"/>
  <c r="R120" i="14"/>
  <c r="R119" i="14"/>
  <c r="R118" i="14"/>
  <c r="R114" i="14"/>
  <c r="R113" i="14"/>
  <c r="R112" i="14"/>
  <c r="R111" i="14"/>
  <c r="R110" i="14"/>
  <c r="R109" i="14"/>
  <c r="R108" i="14"/>
  <c r="R107" i="14"/>
  <c r="R106" i="14"/>
  <c r="R105" i="14"/>
  <c r="R101" i="14"/>
  <c r="R100" i="14"/>
  <c r="R99" i="14"/>
  <c r="R98" i="14"/>
  <c r="R97" i="14"/>
  <c r="R96" i="14"/>
  <c r="R95" i="14"/>
  <c r="R94" i="14"/>
  <c r="R93" i="14"/>
  <c r="R92" i="14"/>
  <c r="R88" i="14"/>
  <c r="R87" i="14"/>
  <c r="R86" i="14"/>
  <c r="R85" i="14"/>
  <c r="R84" i="14"/>
  <c r="R83" i="14"/>
  <c r="R82" i="14"/>
  <c r="R81" i="14"/>
  <c r="R80" i="14"/>
  <c r="R79" i="14"/>
  <c r="R75" i="14"/>
  <c r="R74" i="14"/>
  <c r="R73" i="14"/>
  <c r="R72" i="14"/>
  <c r="R71" i="14"/>
  <c r="R70" i="14"/>
  <c r="R69" i="14"/>
  <c r="R68" i="14"/>
  <c r="R67" i="14"/>
  <c r="R66" i="14"/>
  <c r="R62" i="14"/>
  <c r="R61" i="14"/>
  <c r="R60" i="14"/>
  <c r="R59" i="14"/>
  <c r="R58" i="14"/>
  <c r="R57" i="14"/>
  <c r="R56" i="14"/>
  <c r="R55" i="14"/>
  <c r="R54" i="14"/>
  <c r="R53" i="14"/>
  <c r="R52" i="14"/>
  <c r="R51" i="14"/>
  <c r="R46" i="14"/>
  <c r="R45" i="14"/>
  <c r="R44" i="14"/>
  <c r="R43" i="14"/>
  <c r="R42" i="14"/>
  <c r="R41" i="14"/>
  <c r="R40" i="14"/>
  <c r="R39" i="14"/>
  <c r="R38" i="14"/>
  <c r="R37" i="14"/>
  <c r="S76" i="14" l="1"/>
  <c r="S129" i="14"/>
  <c r="S77" i="14"/>
  <c r="S63" i="14"/>
  <c r="S64" i="14"/>
  <c r="S183" i="14"/>
  <c r="S142" i="14"/>
  <c r="S155" i="14"/>
  <c r="S168" i="14"/>
  <c r="S156" i="14"/>
  <c r="S143" i="14"/>
  <c r="S169" i="14"/>
  <c r="O148" i="11"/>
  <c r="N148" i="11"/>
  <c r="M148" i="11"/>
  <c r="L148" i="11"/>
  <c r="K148" i="11"/>
  <c r="J148" i="11"/>
  <c r="O147" i="11"/>
  <c r="N147" i="11"/>
  <c r="M147" i="11"/>
  <c r="L147" i="11"/>
  <c r="K147" i="11"/>
  <c r="J147" i="11"/>
  <c r="M14" i="94"/>
  <c r="L14" i="94"/>
  <c r="K14" i="94"/>
  <c r="J14" i="94"/>
  <c r="I14" i="94"/>
  <c r="H14" i="94"/>
  <c r="G14" i="94"/>
  <c r="F14" i="94"/>
  <c r="E14" i="94"/>
  <c r="D14" i="94"/>
  <c r="C14" i="94"/>
  <c r="B14" i="94"/>
  <c r="M45" i="94"/>
  <c r="L45" i="94"/>
  <c r="K45" i="94"/>
  <c r="J45" i="94"/>
  <c r="I45" i="94"/>
  <c r="H45" i="94"/>
  <c r="G45" i="94"/>
  <c r="F45" i="94"/>
  <c r="E45" i="94"/>
  <c r="D45" i="94"/>
  <c r="C45" i="94"/>
  <c r="B45" i="94"/>
  <c r="A26" i="94"/>
  <c r="A27" i="94" s="1"/>
  <c r="A28" i="94" s="1"/>
  <c r="A29" i="94" s="1"/>
  <c r="A30" i="94" s="1"/>
  <c r="A31" i="94" s="1"/>
  <c r="A32" i="94" s="1"/>
  <c r="A33" i="94" s="1"/>
  <c r="A34" i="94" s="1"/>
  <c r="A35" i="94" s="1"/>
  <c r="A36" i="94" s="1"/>
  <c r="A37" i="94" s="1"/>
  <c r="A38" i="94" s="1"/>
  <c r="A39" i="94" s="1"/>
  <c r="A40" i="94" s="1"/>
  <c r="A41" i="94" s="1"/>
  <c r="A42" i="94" s="1"/>
  <c r="A43" i="94" s="1"/>
  <c r="N21" i="94"/>
  <c r="N20" i="94"/>
  <c r="N23" i="92"/>
  <c r="C30" i="92"/>
  <c r="N21" i="92"/>
  <c r="Q58" i="90"/>
  <c r="Q57" i="90"/>
  <c r="Q56" i="90"/>
  <c r="Q55" i="90"/>
  <c r="Q54" i="90"/>
  <c r="Q53" i="90"/>
  <c r="Q52" i="90"/>
  <c r="Q51" i="90"/>
  <c r="Q50" i="90"/>
  <c r="Q49" i="90"/>
  <c r="Q48" i="90"/>
  <c r="Q47" i="90"/>
  <c r="Q46" i="90"/>
  <c r="Q45" i="90"/>
  <c r="Q44" i="90"/>
  <c r="Q43" i="90"/>
  <c r="Q42" i="90"/>
  <c r="O64" i="89"/>
  <c r="N64" i="89"/>
  <c r="M64" i="89"/>
  <c r="L64" i="89"/>
  <c r="G64" i="89"/>
  <c r="F64" i="89"/>
  <c r="E64" i="89"/>
  <c r="D64" i="89"/>
  <c r="O63" i="89"/>
  <c r="N63" i="89"/>
  <c r="M63" i="89"/>
  <c r="L63" i="89"/>
  <c r="G63" i="89"/>
  <c r="F63" i="89"/>
  <c r="E63" i="89"/>
  <c r="D63" i="89"/>
  <c r="S61" i="89"/>
  <c r="P61" i="89"/>
  <c r="S60" i="89"/>
  <c r="P60" i="89"/>
  <c r="S59" i="89"/>
  <c r="P59" i="89"/>
  <c r="S58" i="89"/>
  <c r="P58" i="89"/>
  <c r="S57" i="89"/>
  <c r="P57" i="89"/>
  <c r="S56" i="89"/>
  <c r="P56" i="89"/>
  <c r="S55" i="89"/>
  <c r="P55" i="89"/>
  <c r="S54" i="89"/>
  <c r="P54" i="89"/>
  <c r="S53" i="89"/>
  <c r="P53" i="89"/>
  <c r="S52" i="89"/>
  <c r="P52" i="89"/>
  <c r="S51" i="89"/>
  <c r="P51" i="89"/>
  <c r="S50" i="89"/>
  <c r="P50" i="89"/>
  <c r="S49" i="89"/>
  <c r="P49" i="89"/>
  <c r="S48" i="89"/>
  <c r="P48" i="89"/>
  <c r="S47" i="89"/>
  <c r="P47" i="89"/>
  <c r="S46" i="89"/>
  <c r="P46" i="89"/>
  <c r="S45" i="89"/>
  <c r="P45" i="89"/>
  <c r="P44" i="89"/>
  <c r="J41" i="89"/>
  <c r="I41" i="89"/>
  <c r="H41" i="89"/>
  <c r="G41" i="89"/>
  <c r="F41" i="89"/>
  <c r="E41" i="89"/>
  <c r="J39" i="89"/>
  <c r="I39" i="89"/>
  <c r="H39" i="89"/>
  <c r="G39" i="89"/>
  <c r="F39" i="89"/>
  <c r="E39" i="89"/>
  <c r="O38" i="89"/>
  <c r="N38" i="89"/>
  <c r="M38" i="89"/>
  <c r="L38" i="89"/>
  <c r="K38" i="89"/>
  <c r="J38" i="89"/>
  <c r="I38" i="89"/>
  <c r="H38" i="89"/>
  <c r="G38" i="89"/>
  <c r="F38" i="89"/>
  <c r="E38" i="89"/>
  <c r="D38" i="89"/>
  <c r="O37" i="89"/>
  <c r="O41" i="89" s="1"/>
  <c r="N37" i="89"/>
  <c r="N41" i="89" s="1"/>
  <c r="M37" i="89"/>
  <c r="M41" i="89" s="1"/>
  <c r="L37" i="89"/>
  <c r="L41" i="89" s="1"/>
  <c r="K37" i="89"/>
  <c r="D37" i="89"/>
  <c r="D41" i="89" s="1"/>
  <c r="P36" i="89"/>
  <c r="Q36" i="89" s="1"/>
  <c r="P35" i="89"/>
  <c r="Q35" i="89" s="1"/>
  <c r="P34" i="89"/>
  <c r="Q34" i="89" s="1"/>
  <c r="P33" i="89"/>
  <c r="Q33" i="89" s="1"/>
  <c r="P32" i="89"/>
  <c r="N45" i="94" l="1"/>
  <c r="M39" i="89"/>
  <c r="P37" i="89"/>
  <c r="Q37" i="89" s="1"/>
  <c r="N39" i="89"/>
  <c r="N14" i="94"/>
  <c r="Q32" i="89"/>
  <c r="K39" i="89"/>
  <c r="O39" i="89"/>
  <c r="K41" i="89"/>
  <c r="Q41" i="89" s="1"/>
  <c r="D39" i="89"/>
  <c r="L39" i="89"/>
  <c r="I38" i="90"/>
  <c r="N37" i="90"/>
  <c r="M37" i="90"/>
  <c r="L37" i="90"/>
  <c r="K37" i="90"/>
  <c r="J37" i="90"/>
  <c r="I37" i="90"/>
  <c r="H37" i="90"/>
  <c r="G37" i="90"/>
  <c r="F37" i="90"/>
  <c r="E37" i="90"/>
  <c r="D37" i="90"/>
  <c r="C37" i="90"/>
  <c r="N35" i="90"/>
  <c r="N38" i="90" s="1"/>
  <c r="M35" i="90"/>
  <c r="M38" i="90" s="1"/>
  <c r="L35" i="90"/>
  <c r="L38" i="90" s="1"/>
  <c r="K35" i="90"/>
  <c r="K38" i="90" s="1"/>
  <c r="J35" i="90"/>
  <c r="J38" i="90" s="1"/>
  <c r="H35" i="90"/>
  <c r="H38" i="90" s="1"/>
  <c r="G35" i="90"/>
  <c r="G38" i="90" s="1"/>
  <c r="F35" i="90"/>
  <c r="F38" i="90" s="1"/>
  <c r="E35" i="90"/>
  <c r="E38" i="90" s="1"/>
  <c r="D35" i="90"/>
  <c r="D38" i="90" s="1"/>
  <c r="C35" i="90"/>
  <c r="C38" i="90" s="1"/>
  <c r="O34" i="90"/>
  <c r="O33" i="90"/>
  <c r="O32" i="90"/>
  <c r="O31" i="90"/>
  <c r="O30" i="90"/>
  <c r="O29" i="90"/>
  <c r="P41" i="89" l="1"/>
  <c r="O35" i="90"/>
  <c r="S47" i="88"/>
  <c r="S46" i="88"/>
  <c r="S45" i="88"/>
  <c r="S44" i="88"/>
  <c r="S43" i="88"/>
  <c r="S42" i="88"/>
  <c r="S41" i="88"/>
  <c r="S40" i="88"/>
  <c r="B29" i="88"/>
  <c r="B30" i="88" s="1"/>
  <c r="B31" i="88" s="1"/>
  <c r="B32" i="88" s="1"/>
  <c r="B33" i="88" s="1"/>
  <c r="B34" i="88" s="1"/>
  <c r="B35" i="88" s="1"/>
  <c r="B36" i="88" s="1"/>
  <c r="B37" i="88" s="1"/>
  <c r="B38" i="88" s="1"/>
  <c r="B39" i="88" s="1"/>
  <c r="B40" i="88" s="1"/>
  <c r="B41" i="88" s="1"/>
  <c r="B42" i="88" s="1"/>
  <c r="B43" i="88" s="1"/>
  <c r="B44" i="88" s="1"/>
  <c r="B45" i="88" s="1"/>
  <c r="B46" i="88" s="1"/>
  <c r="B47" i="88" s="1"/>
  <c r="A32" i="87" l="1"/>
  <c r="A33" i="87" s="1"/>
  <c r="A34" i="87" s="1"/>
  <c r="A35" i="87" s="1"/>
  <c r="A36" i="87" s="1"/>
  <c r="A37" i="87" s="1"/>
  <c r="A38" i="87" s="1"/>
  <c r="A39" i="87" s="1"/>
  <c r="A40" i="87" s="1"/>
  <c r="A41" i="87" s="1"/>
  <c r="A42" i="87" s="1"/>
  <c r="A43" i="87" s="1"/>
  <c r="A44" i="87" s="1"/>
  <c r="A45" i="87" s="1"/>
  <c r="A46" i="87" s="1"/>
  <c r="A47" i="87" s="1"/>
  <c r="M48" i="87"/>
  <c r="L48" i="87"/>
  <c r="K48" i="87"/>
  <c r="J48" i="87"/>
  <c r="I48" i="87"/>
  <c r="H48" i="87"/>
  <c r="G48" i="87"/>
  <c r="F48" i="87"/>
  <c r="E48" i="87"/>
  <c r="D48" i="87"/>
  <c r="C48" i="87"/>
  <c r="B48" i="87"/>
  <c r="E11" i="87" l="1"/>
  <c r="F11" i="87" s="1"/>
  <c r="G11" i="87" s="1"/>
  <c r="H11" i="87" s="1"/>
  <c r="I11" i="87" s="1"/>
  <c r="J11" i="87" s="1"/>
  <c r="K11" i="87" s="1"/>
  <c r="L11" i="87" s="1"/>
  <c r="M11" i="87" s="1"/>
  <c r="N11" i="87" s="1"/>
  <c r="O11" i="87" s="1"/>
  <c r="P11" i="87" s="1"/>
  <c r="Q11" i="87" s="1"/>
  <c r="U28" i="85"/>
  <c r="V28" i="85" s="1"/>
  <c r="K28" i="85"/>
  <c r="K27" i="85"/>
  <c r="K26" i="85"/>
  <c r="U88" i="84"/>
  <c r="T88" i="84"/>
  <c r="S88" i="84"/>
  <c r="U87" i="84"/>
  <c r="T87" i="84"/>
  <c r="S87" i="84"/>
  <c r="U86" i="84"/>
  <c r="T86" i="84"/>
  <c r="S86" i="84"/>
  <c r="U85" i="84"/>
  <c r="T85" i="84"/>
  <c r="V85" i="84" s="1"/>
  <c r="S85" i="84"/>
  <c r="U84" i="84"/>
  <c r="T84" i="84"/>
  <c r="S84" i="84"/>
  <c r="U83" i="84"/>
  <c r="T83" i="84"/>
  <c r="S83" i="84"/>
  <c r="U82" i="84"/>
  <c r="T82" i="84"/>
  <c r="S82" i="84"/>
  <c r="U81" i="84"/>
  <c r="T81" i="84"/>
  <c r="V81" i="84" s="1"/>
  <c r="S81" i="84"/>
  <c r="U80" i="84"/>
  <c r="T80" i="84"/>
  <c r="S80" i="84"/>
  <c r="U79" i="84"/>
  <c r="T79" i="84"/>
  <c r="V79" i="84" s="1"/>
  <c r="S79" i="84"/>
  <c r="U78" i="84"/>
  <c r="T78" i="84"/>
  <c r="S78" i="84"/>
  <c r="U77" i="84"/>
  <c r="T77" i="84"/>
  <c r="V77" i="84" s="1"/>
  <c r="S77" i="84"/>
  <c r="U76" i="84"/>
  <c r="T76" i="84"/>
  <c r="S76" i="84"/>
  <c r="U75" i="84"/>
  <c r="T75" i="84"/>
  <c r="V75" i="84" s="1"/>
  <c r="S75" i="84"/>
  <c r="U74" i="84"/>
  <c r="T74" i="84"/>
  <c r="S74" i="84"/>
  <c r="U73" i="84"/>
  <c r="T73" i="84"/>
  <c r="V73" i="84" s="1"/>
  <c r="S73" i="84"/>
  <c r="U72" i="84"/>
  <c r="T72" i="84"/>
  <c r="S72" i="84"/>
  <c r="U71" i="84"/>
  <c r="T71" i="84"/>
  <c r="V71" i="84" s="1"/>
  <c r="S71" i="84"/>
  <c r="U70" i="84"/>
  <c r="T70" i="84"/>
  <c r="S70" i="84"/>
  <c r="U69" i="84"/>
  <c r="T69" i="84"/>
  <c r="V69" i="84" s="1"/>
  <c r="S69" i="84"/>
  <c r="U68" i="84"/>
  <c r="T68" i="84"/>
  <c r="S68" i="84"/>
  <c r="U67" i="84"/>
  <c r="T67" i="84"/>
  <c r="V67" i="84" s="1"/>
  <c r="S67" i="84"/>
  <c r="U66" i="84"/>
  <c r="T66" i="84"/>
  <c r="S66" i="84"/>
  <c r="U65" i="84"/>
  <c r="T65" i="84"/>
  <c r="V65" i="84" s="1"/>
  <c r="S65" i="84"/>
  <c r="O62" i="84"/>
  <c r="H32" i="84" s="1"/>
  <c r="N62" i="84"/>
  <c r="G32" i="84" s="1"/>
  <c r="M62" i="84"/>
  <c r="F32" i="84" s="1"/>
  <c r="L62" i="84"/>
  <c r="E32" i="84" s="1"/>
  <c r="K62" i="84"/>
  <c r="D32" i="84" s="1"/>
  <c r="J62" i="84"/>
  <c r="C32" i="84" s="1"/>
  <c r="I62" i="84"/>
  <c r="N32" i="84" s="1"/>
  <c r="H62" i="84"/>
  <c r="M32" i="84" s="1"/>
  <c r="G62" i="84"/>
  <c r="L32" i="84" s="1"/>
  <c r="F62" i="84"/>
  <c r="K32" i="84" s="1"/>
  <c r="E62" i="84"/>
  <c r="J32" i="84" s="1"/>
  <c r="D62" i="84"/>
  <c r="I32" i="84" s="1"/>
  <c r="O61" i="84"/>
  <c r="H31" i="84" s="1"/>
  <c r="N61" i="84"/>
  <c r="G31" i="84" s="1"/>
  <c r="M61" i="84"/>
  <c r="F31" i="84" s="1"/>
  <c r="L61" i="84"/>
  <c r="E31" i="84" s="1"/>
  <c r="K61" i="84"/>
  <c r="D31" i="84" s="1"/>
  <c r="J61" i="84"/>
  <c r="C31" i="84" s="1"/>
  <c r="I61" i="84"/>
  <c r="N31" i="84" s="1"/>
  <c r="H61" i="84"/>
  <c r="M31" i="84" s="1"/>
  <c r="G61" i="84"/>
  <c r="L31" i="84" s="1"/>
  <c r="F61" i="84"/>
  <c r="K31" i="84" s="1"/>
  <c r="E61" i="84"/>
  <c r="J31" i="84" s="1"/>
  <c r="D61" i="84"/>
  <c r="I31" i="84" s="1"/>
  <c r="O60" i="84"/>
  <c r="H30" i="84" s="1"/>
  <c r="N60" i="84"/>
  <c r="G30" i="84" s="1"/>
  <c r="M60" i="84"/>
  <c r="F30" i="84" s="1"/>
  <c r="L60" i="84"/>
  <c r="E30" i="84" s="1"/>
  <c r="K60" i="84"/>
  <c r="D30" i="84" s="1"/>
  <c r="J60" i="84"/>
  <c r="C30" i="84" s="1"/>
  <c r="I60" i="84"/>
  <c r="N30" i="84" s="1"/>
  <c r="H60" i="84"/>
  <c r="M30" i="84" s="1"/>
  <c r="G60" i="84"/>
  <c r="L30" i="84" s="1"/>
  <c r="F60" i="84"/>
  <c r="K30" i="84" s="1"/>
  <c r="E60" i="84"/>
  <c r="J30" i="84" s="1"/>
  <c r="D60" i="84"/>
  <c r="I30" i="84" s="1"/>
  <c r="O59" i="84"/>
  <c r="H29" i="84" s="1"/>
  <c r="N59" i="84"/>
  <c r="G29" i="84" s="1"/>
  <c r="M59" i="84"/>
  <c r="F29" i="84" s="1"/>
  <c r="L59" i="84"/>
  <c r="E29" i="84" s="1"/>
  <c r="K59" i="84"/>
  <c r="D29" i="84" s="1"/>
  <c r="J59" i="84"/>
  <c r="C29" i="84" s="1"/>
  <c r="I59" i="84"/>
  <c r="N29" i="84" s="1"/>
  <c r="H59" i="84"/>
  <c r="M29" i="84" s="1"/>
  <c r="G59" i="84"/>
  <c r="L29" i="84" s="1"/>
  <c r="F59" i="84"/>
  <c r="K29" i="84" s="1"/>
  <c r="E59" i="84"/>
  <c r="J29" i="84" s="1"/>
  <c r="D59" i="84"/>
  <c r="I29" i="84" s="1"/>
  <c r="O57" i="84"/>
  <c r="N57" i="84"/>
  <c r="M57" i="84"/>
  <c r="L57" i="84"/>
  <c r="K57" i="84"/>
  <c r="J57" i="84"/>
  <c r="I57" i="84"/>
  <c r="H57" i="84"/>
  <c r="G57" i="84"/>
  <c r="F57" i="84"/>
  <c r="E57" i="84"/>
  <c r="D57" i="84"/>
  <c r="O56" i="84"/>
  <c r="N56" i="84"/>
  <c r="M56" i="84"/>
  <c r="L56" i="84"/>
  <c r="K56" i="84"/>
  <c r="J56" i="84"/>
  <c r="I56" i="84"/>
  <c r="H56" i="84"/>
  <c r="G56" i="84"/>
  <c r="F56" i="84"/>
  <c r="E56" i="84"/>
  <c r="D56" i="84"/>
  <c r="V83" i="84" l="1"/>
  <c r="V87" i="84"/>
  <c r="V68" i="84"/>
  <c r="V72" i="84"/>
  <c r="V76" i="84"/>
  <c r="V80" i="84"/>
  <c r="V84" i="84"/>
  <c r="V88" i="84"/>
  <c r="V66" i="84"/>
  <c r="V70" i="84"/>
  <c r="V74" i="84"/>
  <c r="V78" i="84"/>
  <c r="V82" i="84"/>
  <c r="V86" i="84"/>
  <c r="N37" i="81"/>
  <c r="M37" i="81"/>
  <c r="L37" i="81"/>
  <c r="K37" i="81"/>
  <c r="J37" i="81"/>
  <c r="I37" i="81"/>
  <c r="H37" i="81"/>
  <c r="G37" i="81"/>
  <c r="F37" i="81"/>
  <c r="E37" i="81"/>
  <c r="D37" i="81"/>
  <c r="C37" i="81"/>
  <c r="O36" i="81"/>
  <c r="O35" i="81"/>
  <c r="O34" i="81"/>
  <c r="O33" i="81"/>
  <c r="O32" i="81"/>
  <c r="O31" i="81"/>
  <c r="O30" i="81"/>
  <c r="Q43" i="79"/>
  <c r="Q42" i="79"/>
  <c r="Q41" i="79"/>
  <c r="Q40" i="79"/>
  <c r="Q39" i="79"/>
  <c r="Q38" i="79"/>
  <c r="Q37" i="79"/>
  <c r="Q35" i="79"/>
  <c r="O32" i="78"/>
  <c r="N11" i="78" s="1"/>
  <c r="N32" i="78"/>
  <c r="M11" i="78" s="1"/>
  <c r="M32" i="78"/>
  <c r="L11" i="78" s="1"/>
  <c r="L32" i="78"/>
  <c r="K11" i="78" s="1"/>
  <c r="K32" i="78"/>
  <c r="J11" i="78" s="1"/>
  <c r="J32" i="78"/>
  <c r="I11" i="78" s="1"/>
  <c r="I32" i="78"/>
  <c r="H11" i="78" s="1"/>
  <c r="H32" i="78"/>
  <c r="G11" i="78" s="1"/>
  <c r="G32" i="78"/>
  <c r="F11" i="78" s="1"/>
  <c r="F32" i="78"/>
  <c r="E11" i="78" s="1"/>
  <c r="E32" i="78"/>
  <c r="D11" i="78" s="1"/>
  <c r="D32" i="78"/>
  <c r="C11" i="78" s="1"/>
  <c r="P31" i="78"/>
  <c r="H23" i="78" s="1"/>
  <c r="P30" i="78"/>
  <c r="G23" i="78" s="1"/>
  <c r="P29" i="78"/>
  <c r="F23" i="78" s="1"/>
  <c r="P28" i="78"/>
  <c r="E23" i="78" s="1"/>
  <c r="P27" i="78"/>
  <c r="D23" i="78" s="1"/>
  <c r="P26" i="78"/>
  <c r="C23" i="78" s="1"/>
  <c r="N38" i="77"/>
  <c r="M38" i="77"/>
  <c r="L38" i="77"/>
  <c r="K38" i="77"/>
  <c r="J38" i="77"/>
  <c r="I38" i="77"/>
  <c r="H38" i="77"/>
  <c r="G38" i="77"/>
  <c r="F38" i="77"/>
  <c r="E38" i="77"/>
  <c r="D38" i="77"/>
  <c r="C38" i="77"/>
  <c r="O37" i="77"/>
  <c r="H25" i="77" s="1"/>
  <c r="O36" i="77"/>
  <c r="G25" i="77" s="1"/>
  <c r="O33" i="77"/>
  <c r="O32" i="77"/>
  <c r="E25" i="77" s="1"/>
  <c r="O31" i="77"/>
  <c r="D25" i="77" s="1"/>
  <c r="O30" i="77"/>
  <c r="C25" i="77" s="1"/>
  <c r="O29" i="77"/>
  <c r="B25" i="77" s="1"/>
  <c r="O37" i="81" l="1"/>
  <c r="O38" i="77"/>
  <c r="P32" i="78"/>
  <c r="F48" i="76"/>
  <c r="F49" i="76" s="1"/>
  <c r="F50" i="76" s="1"/>
  <c r="F51" i="76" s="1"/>
  <c r="F52" i="76" s="1"/>
  <c r="F53" i="76" s="1"/>
  <c r="F54" i="76" s="1"/>
  <c r="F55" i="76" s="1"/>
  <c r="F56" i="76" s="1"/>
  <c r="F57" i="76" s="1"/>
  <c r="F58" i="76" s="1"/>
  <c r="F59" i="76" s="1"/>
  <c r="F60" i="76" s="1"/>
  <c r="F61" i="76" s="1"/>
  <c r="F62" i="76" s="1"/>
  <c r="F63" i="76" s="1"/>
  <c r="F64" i="76" s="1"/>
  <c r="F65" i="76" s="1"/>
  <c r="F43" i="76"/>
  <c r="F42" i="76" s="1"/>
  <c r="F41" i="76" s="1"/>
  <c r="F40" i="76" s="1"/>
  <c r="F39" i="76" s="1"/>
  <c r="F38" i="76" s="1"/>
  <c r="F37" i="76" s="1"/>
  <c r="F36" i="76" s="1"/>
  <c r="F35" i="76" s="1"/>
  <c r="F34" i="76" s="1"/>
  <c r="F33" i="76" s="1"/>
  <c r="F32" i="76" s="1"/>
  <c r="F31" i="76" s="1"/>
  <c r="F30" i="76" s="1"/>
  <c r="F29" i="76" s="1"/>
  <c r="F28" i="76" s="1"/>
  <c r="N27" i="74"/>
  <c r="M27" i="74"/>
  <c r="L27" i="74"/>
  <c r="K27" i="74"/>
  <c r="J27" i="74"/>
  <c r="I27" i="74"/>
  <c r="H27" i="74"/>
  <c r="G27" i="74"/>
  <c r="F27" i="74"/>
  <c r="E27" i="74"/>
  <c r="D27" i="74"/>
  <c r="C27" i="74"/>
  <c r="N22" i="74"/>
  <c r="M22" i="74"/>
  <c r="L22" i="74"/>
  <c r="K22" i="74"/>
  <c r="J22" i="74"/>
  <c r="I22" i="74"/>
  <c r="H22" i="74"/>
  <c r="G22" i="74"/>
  <c r="F22" i="74"/>
  <c r="E22" i="74"/>
  <c r="D22" i="74"/>
  <c r="N32" i="74"/>
  <c r="M32" i="74"/>
  <c r="L32" i="74"/>
  <c r="K32" i="74"/>
  <c r="J32" i="74"/>
  <c r="I32" i="74"/>
  <c r="H32" i="74"/>
  <c r="G32" i="74"/>
  <c r="F32" i="74"/>
  <c r="E32" i="74"/>
  <c r="D32" i="74"/>
  <c r="O25" i="73"/>
  <c r="N25" i="73"/>
  <c r="M25" i="73"/>
  <c r="L25" i="73"/>
  <c r="K25" i="73"/>
  <c r="J25" i="73"/>
  <c r="I25" i="73"/>
  <c r="H25" i="73"/>
  <c r="G25" i="73"/>
  <c r="F25" i="73"/>
  <c r="E25" i="73"/>
  <c r="D25" i="73"/>
  <c r="O24" i="73"/>
  <c r="N24" i="73"/>
  <c r="M24" i="73"/>
  <c r="L24" i="73"/>
  <c r="K24" i="73"/>
  <c r="J24" i="73"/>
  <c r="I24" i="73"/>
  <c r="H24" i="73"/>
  <c r="G24" i="73"/>
  <c r="F24" i="73"/>
  <c r="E24" i="73"/>
  <c r="D24" i="73"/>
  <c r="Q43" i="72"/>
  <c r="O12" i="72" s="1"/>
  <c r="Q42" i="72"/>
  <c r="N12" i="72" s="1"/>
  <c r="Q41" i="72"/>
  <c r="Q40" i="72"/>
  <c r="L12" i="72" s="1"/>
  <c r="Q39" i="72"/>
  <c r="K12" i="72" s="1"/>
  <c r="Q38" i="72"/>
  <c r="J12" i="72" s="1"/>
  <c r="Q37" i="72"/>
  <c r="I12" i="72" s="1"/>
  <c r="Q36" i="72"/>
  <c r="H12" i="72" s="1"/>
  <c r="Q35" i="72"/>
  <c r="G12" i="72" s="1"/>
  <c r="Q34" i="72"/>
  <c r="F12" i="72" s="1"/>
  <c r="Q33" i="72"/>
  <c r="E12" i="72" s="1"/>
  <c r="Q32" i="72"/>
  <c r="D12" i="72" s="1"/>
  <c r="Q31" i="72"/>
  <c r="N23" i="71"/>
  <c r="M23" i="71"/>
  <c r="K23" i="71"/>
  <c r="J23" i="71"/>
  <c r="I23" i="71"/>
  <c r="H23" i="71"/>
  <c r="G23" i="71"/>
  <c r="F23" i="71"/>
  <c r="E23" i="71"/>
  <c r="D23" i="71"/>
  <c r="C23" i="71"/>
  <c r="N34" i="71"/>
  <c r="N35" i="71" s="1"/>
  <c r="M34" i="71"/>
  <c r="M35" i="71" s="1"/>
  <c r="K34" i="71"/>
  <c r="K35" i="71" s="1"/>
  <c r="J34" i="71"/>
  <c r="J35" i="71" s="1"/>
  <c r="I34" i="71"/>
  <c r="I35" i="71" s="1"/>
  <c r="H34" i="71"/>
  <c r="H35" i="71" s="1"/>
  <c r="G34" i="71"/>
  <c r="G35" i="71" s="1"/>
  <c r="F34" i="71"/>
  <c r="F35" i="71" s="1"/>
  <c r="E34" i="71"/>
  <c r="E35" i="71" s="1"/>
  <c r="D34" i="71"/>
  <c r="D35" i="71" s="1"/>
  <c r="C34" i="71"/>
  <c r="C35" i="71" s="1"/>
  <c r="P32" i="71"/>
  <c r="L32" i="71"/>
  <c r="L34" i="71" s="1"/>
  <c r="L35" i="71" s="1"/>
  <c r="O31" i="71"/>
  <c r="P31" i="71" s="1"/>
  <c r="P30" i="71"/>
  <c r="O29" i="71"/>
  <c r="P29" i="71" s="1"/>
  <c r="O28" i="71"/>
  <c r="P28" i="71" s="1"/>
  <c r="O27" i="71"/>
  <c r="P27" i="71" s="1"/>
  <c r="O32" i="69"/>
  <c r="P32" i="69" s="1"/>
  <c r="O31" i="69"/>
  <c r="P31" i="69" s="1"/>
  <c r="O30" i="69"/>
  <c r="P30" i="69" s="1"/>
  <c r="O29" i="69"/>
  <c r="P29" i="69" s="1"/>
  <c r="M12" i="68"/>
  <c r="M13" i="68" s="1"/>
  <c r="L12" i="68"/>
  <c r="L13" i="68" s="1"/>
  <c r="K12" i="68"/>
  <c r="K13" i="68" s="1"/>
  <c r="J12" i="68"/>
  <c r="J13" i="68" s="1"/>
  <c r="I12" i="68"/>
  <c r="I13" i="68" s="1"/>
  <c r="H12" i="68"/>
  <c r="H13" i="68" s="1"/>
  <c r="G12" i="68"/>
  <c r="G13" i="68" s="1"/>
  <c r="F12" i="68"/>
  <c r="F13" i="68" s="1"/>
  <c r="E12" i="68"/>
  <c r="E13" i="68" s="1"/>
  <c r="D12" i="68"/>
  <c r="D13" i="68" s="1"/>
  <c r="C12" i="68"/>
  <c r="C13" i="68" s="1"/>
  <c r="B12" i="68"/>
  <c r="B13" i="68" s="1"/>
  <c r="R34" i="68"/>
  <c r="S34" i="68" s="1"/>
  <c r="P34" i="68"/>
  <c r="R33" i="68"/>
  <c r="S33" i="68" s="1"/>
  <c r="P33" i="68"/>
  <c r="R32" i="68"/>
  <c r="S32" i="68" s="1"/>
  <c r="P32" i="68"/>
  <c r="R31" i="68"/>
  <c r="S31" i="68" s="1"/>
  <c r="P31" i="68"/>
  <c r="R30" i="68"/>
  <c r="S30" i="68" s="1"/>
  <c r="P30" i="68"/>
  <c r="R29" i="68"/>
  <c r="S29" i="68" s="1"/>
  <c r="P29" i="68"/>
  <c r="I26" i="67"/>
  <c r="H26" i="67"/>
  <c r="G26" i="67"/>
  <c r="F26" i="67"/>
  <c r="E26" i="67"/>
  <c r="D26" i="67"/>
  <c r="C26" i="67"/>
  <c r="O50" i="67"/>
  <c r="P50" i="67" s="1"/>
  <c r="O48" i="67"/>
  <c r="P48" i="67" s="1"/>
  <c r="O47" i="67"/>
  <c r="P47" i="67" s="1"/>
  <c r="C12" i="72" l="1"/>
  <c r="M12" i="72"/>
  <c r="L23" i="71"/>
  <c r="P52" i="67"/>
  <c r="P51" i="67"/>
  <c r="N13" i="65"/>
  <c r="N28" i="65" l="1"/>
  <c r="O21" i="64"/>
  <c r="P21" i="64" s="1"/>
  <c r="O20" i="64"/>
  <c r="P20" i="64" s="1"/>
  <c r="O19" i="64"/>
  <c r="P19" i="64" s="1"/>
  <c r="O18" i="64"/>
  <c r="P18" i="64" s="1"/>
  <c r="O17" i="64"/>
  <c r="P17" i="64" s="1"/>
  <c r="N22" i="64"/>
  <c r="M22" i="64"/>
  <c r="L22" i="64"/>
  <c r="K22" i="64"/>
  <c r="J22" i="64"/>
  <c r="I22" i="64"/>
  <c r="H22" i="64"/>
  <c r="G22" i="64"/>
  <c r="F22" i="64"/>
  <c r="E22" i="64"/>
  <c r="D22" i="64"/>
  <c r="C22" i="64"/>
  <c r="N13" i="64"/>
  <c r="M13" i="64"/>
  <c r="L13" i="64"/>
  <c r="K13" i="64"/>
  <c r="J13" i="64"/>
  <c r="I13" i="64"/>
  <c r="H13" i="64"/>
  <c r="G13" i="64"/>
  <c r="F13" i="64"/>
  <c r="E13" i="64"/>
  <c r="D13" i="64"/>
  <c r="C13" i="64"/>
  <c r="O31" i="63"/>
  <c r="P31" i="63" s="1"/>
  <c r="O30" i="63"/>
  <c r="P30" i="63" s="1"/>
  <c r="O29" i="63"/>
  <c r="P29" i="63" s="1"/>
  <c r="O28" i="63"/>
  <c r="P28" i="63" s="1"/>
  <c r="N12" i="63"/>
  <c r="M12" i="63"/>
  <c r="L12" i="63"/>
  <c r="K12" i="63"/>
  <c r="J12" i="63"/>
  <c r="I12" i="63"/>
  <c r="H12" i="63"/>
  <c r="G12" i="63"/>
  <c r="F12" i="63"/>
  <c r="E12" i="63"/>
  <c r="D12" i="63"/>
  <c r="C12" i="63"/>
  <c r="B15" i="62"/>
  <c r="B16" i="62" s="1"/>
  <c r="B17" i="62" s="1"/>
  <c r="B18" i="62" s="1"/>
  <c r="B19" i="62" s="1"/>
  <c r="B20" i="62" s="1"/>
  <c r="B21" i="62" s="1"/>
  <c r="B22" i="62" s="1"/>
  <c r="B23" i="62" s="1"/>
  <c r="N13" i="62"/>
  <c r="M13" i="62"/>
  <c r="L13" i="62"/>
  <c r="K13" i="62"/>
  <c r="J13" i="62"/>
  <c r="I13" i="62"/>
  <c r="H13" i="62"/>
  <c r="G13" i="62"/>
  <c r="F13" i="62"/>
  <c r="E13" i="62"/>
  <c r="D13" i="62"/>
  <c r="C13" i="62"/>
  <c r="P31" i="61"/>
  <c r="Q31" i="61" s="1"/>
  <c r="P30" i="61"/>
  <c r="Q30" i="61" s="1"/>
  <c r="P29" i="61"/>
  <c r="Q29" i="61" s="1"/>
  <c r="P28" i="61"/>
  <c r="Q28" i="61" s="1"/>
  <c r="N13" i="61"/>
  <c r="M13" i="61"/>
  <c r="L13" i="61"/>
  <c r="K13" i="61"/>
  <c r="J13" i="61"/>
  <c r="I13" i="61"/>
  <c r="H13" i="61"/>
  <c r="G13" i="61"/>
  <c r="F13" i="61"/>
  <c r="E13" i="61"/>
  <c r="D13" i="61"/>
  <c r="C13" i="61"/>
  <c r="N14" i="60"/>
  <c r="M14" i="60"/>
  <c r="L14" i="60"/>
  <c r="K14" i="60"/>
  <c r="J14" i="60"/>
  <c r="I14" i="60"/>
  <c r="H14" i="60"/>
  <c r="G14" i="60"/>
  <c r="F14" i="60"/>
  <c r="E14" i="60"/>
  <c r="D14" i="60"/>
  <c r="C14" i="60"/>
  <c r="O20" i="60"/>
  <c r="O19" i="60"/>
  <c r="O18" i="60"/>
  <c r="O22" i="64" l="1"/>
  <c r="P22" i="64" s="1"/>
  <c r="N11" i="59"/>
  <c r="M11" i="59"/>
  <c r="L11" i="59"/>
  <c r="K11" i="59"/>
  <c r="J11" i="59"/>
  <c r="I11" i="59"/>
  <c r="H11" i="59"/>
  <c r="G11" i="59"/>
  <c r="F11" i="59"/>
  <c r="E11" i="59"/>
  <c r="D11" i="59"/>
  <c r="C11" i="59"/>
  <c r="N10" i="59"/>
  <c r="M10" i="59"/>
  <c r="L10" i="59"/>
  <c r="K10" i="59"/>
  <c r="J10" i="59"/>
  <c r="I10" i="59"/>
  <c r="H10" i="59"/>
  <c r="G10" i="59"/>
  <c r="F10" i="59"/>
  <c r="E10" i="59"/>
  <c r="D10" i="59"/>
  <c r="C10" i="59"/>
  <c r="B38" i="59"/>
  <c r="B39" i="59" s="1"/>
  <c r="B40" i="59" s="1"/>
  <c r="B41" i="59" s="1"/>
  <c r="B42" i="59" s="1"/>
  <c r="B43" i="59" s="1"/>
  <c r="B44" i="59" s="1"/>
  <c r="B45" i="59" s="1"/>
  <c r="B46" i="59" s="1"/>
  <c r="B47" i="59" s="1"/>
  <c r="B48" i="59" s="1"/>
  <c r="B49" i="59" s="1"/>
  <c r="B50" i="59" s="1"/>
  <c r="B51" i="59" s="1"/>
  <c r="B52" i="59" s="1"/>
  <c r="B53" i="59" s="1"/>
  <c r="P32" i="59"/>
  <c r="F22" i="59" s="1"/>
  <c r="P31" i="59"/>
  <c r="E22" i="59" s="1"/>
  <c r="P30" i="59"/>
  <c r="D22" i="59" s="1"/>
  <c r="P29" i="59"/>
  <c r="C22" i="59" s="1"/>
  <c r="P62" i="52" l="1"/>
  <c r="P61" i="52"/>
  <c r="P60" i="52"/>
  <c r="P59" i="52"/>
  <c r="P58" i="52"/>
  <c r="P57" i="52"/>
  <c r="P56" i="52"/>
  <c r="P55" i="52"/>
  <c r="P54" i="52"/>
  <c r="P53" i="52"/>
  <c r="P52" i="52"/>
  <c r="P51" i="52"/>
  <c r="P50" i="52"/>
  <c r="P49" i="52"/>
  <c r="P48" i="52"/>
  <c r="P47" i="52"/>
  <c r="C47" i="52"/>
  <c r="C48" i="52" s="1"/>
  <c r="C49" i="52" s="1"/>
  <c r="C50" i="52" s="1"/>
  <c r="C51" i="52" s="1"/>
  <c r="C52" i="52" s="1"/>
  <c r="C53" i="52" s="1"/>
  <c r="C54" i="52" s="1"/>
  <c r="C55" i="52" s="1"/>
  <c r="C56" i="52" s="1"/>
  <c r="C57" i="52" s="1"/>
  <c r="C58" i="52" s="1"/>
  <c r="C59" i="52" s="1"/>
  <c r="C60" i="52" s="1"/>
  <c r="C61" i="52" s="1"/>
  <c r="C62" i="52" s="1"/>
  <c r="P46" i="52"/>
  <c r="P45" i="52"/>
  <c r="C45" i="52"/>
  <c r="C44" i="52" s="1"/>
  <c r="C43" i="52" s="1"/>
  <c r="C42" i="52" s="1"/>
  <c r="C41" i="52" s="1"/>
  <c r="C40" i="52" s="1"/>
  <c r="C39" i="52" s="1"/>
  <c r="C38" i="52" s="1"/>
  <c r="C37" i="52" s="1"/>
  <c r="C36" i="52" s="1"/>
  <c r="C35" i="52" s="1"/>
  <c r="C34" i="52" s="1"/>
  <c r="C33" i="52" s="1"/>
  <c r="C32" i="52" s="1"/>
  <c r="C31" i="52" s="1"/>
  <c r="P44" i="52"/>
  <c r="P43" i="52"/>
  <c r="P42" i="52"/>
  <c r="P41" i="52"/>
  <c r="P40" i="52"/>
  <c r="P39" i="52"/>
  <c r="P38" i="52"/>
  <c r="P37" i="52"/>
  <c r="P36" i="52"/>
  <c r="P35" i="52"/>
  <c r="P34" i="52"/>
  <c r="P33" i="52"/>
  <c r="P32" i="52"/>
  <c r="P31" i="52"/>
  <c r="B40" i="54"/>
  <c r="B41" i="54" s="1"/>
  <c r="B42" i="54" s="1"/>
  <c r="B43" i="54" s="1"/>
  <c r="B44" i="54" s="1"/>
  <c r="B45" i="54" s="1"/>
  <c r="B46" i="54" s="1"/>
  <c r="B47" i="54" s="1"/>
  <c r="B48" i="54" s="1"/>
  <c r="B49" i="54" s="1"/>
  <c r="B50" i="54" s="1"/>
  <c r="B51" i="54" s="1"/>
  <c r="B52" i="54" s="1"/>
  <c r="B53" i="54" s="1"/>
  <c r="B54" i="54" s="1"/>
  <c r="B55" i="54" s="1"/>
  <c r="T52" i="55"/>
  <c r="S52" i="55"/>
  <c r="N52" i="55"/>
  <c r="M52" i="55"/>
  <c r="L52" i="55"/>
  <c r="K52" i="55"/>
  <c r="J52" i="55"/>
  <c r="I52" i="55"/>
  <c r="H52" i="55"/>
  <c r="G52" i="55"/>
  <c r="F52" i="55"/>
  <c r="E52" i="55"/>
  <c r="D52" i="55"/>
  <c r="C52" i="55"/>
  <c r="O50" i="55"/>
  <c r="O49" i="55"/>
  <c r="O48" i="55"/>
  <c r="O47" i="55"/>
  <c r="O45" i="55"/>
  <c r="O44" i="55"/>
  <c r="O43" i="55"/>
  <c r="O42" i="55"/>
  <c r="O41" i="55"/>
  <c r="O40" i="55"/>
  <c r="O39" i="55"/>
  <c r="O38" i="55"/>
  <c r="O37" i="55"/>
  <c r="O36" i="55"/>
  <c r="B36" i="55"/>
  <c r="B37" i="55" s="1"/>
  <c r="B38" i="55" s="1"/>
  <c r="B39" i="55" s="1"/>
  <c r="B40" i="55" s="1"/>
  <c r="B41" i="55" s="1"/>
  <c r="B42" i="55" s="1"/>
  <c r="B43" i="55" s="1"/>
  <c r="B44" i="55" s="1"/>
  <c r="B45" i="55" s="1"/>
  <c r="B46" i="55" s="1"/>
  <c r="B47" i="55" s="1"/>
  <c r="B48" i="55" s="1"/>
  <c r="B49" i="55" s="1"/>
  <c r="B50" i="55" s="1"/>
  <c r="O35" i="55"/>
  <c r="N31" i="55"/>
  <c r="N32" i="55" s="1"/>
  <c r="M31" i="55"/>
  <c r="M32" i="55" s="1"/>
  <c r="L31" i="55"/>
  <c r="L32" i="55" s="1"/>
  <c r="K31" i="55"/>
  <c r="K32" i="55" s="1"/>
  <c r="J31" i="55"/>
  <c r="J32" i="55" s="1"/>
  <c r="I31" i="55"/>
  <c r="I32" i="55" s="1"/>
  <c r="H31" i="55"/>
  <c r="H32" i="55" s="1"/>
  <c r="G31" i="55"/>
  <c r="G32" i="55" s="1"/>
  <c r="F31" i="55"/>
  <c r="F32" i="55" s="1"/>
  <c r="E31" i="55"/>
  <c r="E32" i="55" s="1"/>
  <c r="D31" i="55"/>
  <c r="D32" i="55" s="1"/>
  <c r="C31" i="55"/>
  <c r="C32" i="55" s="1"/>
  <c r="O30" i="55"/>
  <c r="P30" i="55" s="1"/>
  <c r="P29" i="55"/>
  <c r="P28" i="55"/>
  <c r="O55" i="57"/>
  <c r="O54" i="57"/>
  <c r="O53" i="57"/>
  <c r="O52" i="57"/>
  <c r="O51" i="57"/>
  <c r="O50" i="57"/>
  <c r="O49" i="57"/>
  <c r="O48" i="57"/>
  <c r="O47" i="57"/>
  <c r="O46" i="57"/>
  <c r="O45" i="57"/>
  <c r="O44" i="57"/>
  <c r="O43" i="57"/>
  <c r="O42" i="57"/>
  <c r="O41" i="57"/>
  <c r="O40" i="57"/>
  <c r="B40" i="57"/>
  <c r="B41" i="57" s="1"/>
  <c r="B42" i="57" s="1"/>
  <c r="B43" i="57" s="1"/>
  <c r="B44" i="57" s="1"/>
  <c r="B45" i="57" s="1"/>
  <c r="B46" i="57" s="1"/>
  <c r="B47" i="57" s="1"/>
  <c r="B48" i="57" s="1"/>
  <c r="B49" i="57" s="1"/>
  <c r="B50" i="57" s="1"/>
  <c r="B51" i="57" s="1"/>
  <c r="B52" i="57" s="1"/>
  <c r="B53" i="57" s="1"/>
  <c r="B54" i="57" s="1"/>
  <c r="B55" i="57" s="1"/>
  <c r="O39" i="57"/>
  <c r="N35" i="57"/>
  <c r="M35" i="57"/>
  <c r="L35" i="57"/>
  <c r="K35" i="57"/>
  <c r="J35" i="57"/>
  <c r="I35" i="57"/>
  <c r="H35" i="57"/>
  <c r="G35" i="57"/>
  <c r="F35" i="57"/>
  <c r="E35" i="57"/>
  <c r="D35" i="57"/>
  <c r="C35" i="57"/>
  <c r="N34" i="57"/>
  <c r="N36" i="57" s="1"/>
  <c r="M34" i="57"/>
  <c r="M36" i="57" s="1"/>
  <c r="L34" i="57"/>
  <c r="L36" i="57" s="1"/>
  <c r="K34" i="57"/>
  <c r="J34" i="57"/>
  <c r="J36" i="57" s="1"/>
  <c r="I34" i="57"/>
  <c r="I36" i="57" s="1"/>
  <c r="H34" i="57"/>
  <c r="H36" i="57" s="1"/>
  <c r="G34" i="57"/>
  <c r="G36" i="57" s="1"/>
  <c r="F34" i="57"/>
  <c r="F36" i="57" s="1"/>
  <c r="E34" i="57"/>
  <c r="E36" i="57" s="1"/>
  <c r="D34" i="57"/>
  <c r="D36" i="57" s="1"/>
  <c r="C34" i="57"/>
  <c r="P33" i="57"/>
  <c r="P32" i="57"/>
  <c r="P31" i="57"/>
  <c r="P64" i="52" l="1"/>
  <c r="O32" i="55"/>
  <c r="O31" i="55"/>
  <c r="P31" i="55" s="1"/>
  <c r="O34" i="57"/>
  <c r="P34" i="57" s="1"/>
  <c r="O35" i="57"/>
  <c r="P35" i="57" s="1"/>
  <c r="C36" i="57"/>
  <c r="O36" i="57" l="1"/>
  <c r="F14" i="57" l="1"/>
  <c r="E14" i="57"/>
  <c r="D14" i="57"/>
  <c r="C14" i="57"/>
  <c r="O33" i="54"/>
  <c r="P33" i="54" s="1"/>
  <c r="G24" i="54" s="1"/>
  <c r="O32" i="54"/>
  <c r="P32" i="54" s="1"/>
  <c r="F24" i="54" s="1"/>
  <c r="O31" i="54"/>
  <c r="P31" i="54" s="1"/>
  <c r="E24" i="54" s="1"/>
  <c r="O30" i="54"/>
  <c r="N34" i="54"/>
  <c r="N12" i="54" s="1"/>
  <c r="M34" i="54"/>
  <c r="M12" i="54" s="1"/>
  <c r="L34" i="54"/>
  <c r="L12" i="54" s="1"/>
  <c r="K34" i="54"/>
  <c r="K12" i="54" s="1"/>
  <c r="J34" i="54"/>
  <c r="J12" i="54" s="1"/>
  <c r="I34" i="54"/>
  <c r="I12" i="54" s="1"/>
  <c r="H34" i="54"/>
  <c r="H12" i="54" s="1"/>
  <c r="G34" i="54"/>
  <c r="G12" i="54" s="1"/>
  <c r="F34" i="54"/>
  <c r="F12" i="54" s="1"/>
  <c r="E34" i="54"/>
  <c r="E12" i="54" s="1"/>
  <c r="D34" i="54"/>
  <c r="D12" i="54" s="1"/>
  <c r="C34" i="54"/>
  <c r="C12" i="54" s="1"/>
  <c r="M25" i="53"/>
  <c r="L25" i="53"/>
  <c r="K25" i="53"/>
  <c r="J25" i="53"/>
  <c r="I25" i="53"/>
  <c r="H25" i="53"/>
  <c r="G25" i="53"/>
  <c r="F25" i="53"/>
  <c r="E25" i="53"/>
  <c r="D25" i="53"/>
  <c r="C25" i="53"/>
  <c r="B25" i="53"/>
  <c r="A16" i="53"/>
  <c r="A17" i="53" s="1"/>
  <c r="A18" i="53" s="1"/>
  <c r="A19" i="53" s="1"/>
  <c r="A20" i="53" s="1"/>
  <c r="A21" i="53" s="1"/>
  <c r="A22" i="53" s="1"/>
  <c r="A23" i="53" s="1"/>
  <c r="A24" i="53" s="1"/>
  <c r="M26" i="53"/>
  <c r="M12" i="53" s="1"/>
  <c r="L26" i="53"/>
  <c r="L12" i="53" s="1"/>
  <c r="K26" i="53"/>
  <c r="K12" i="53" s="1"/>
  <c r="J26" i="53"/>
  <c r="J12" i="53" s="1"/>
  <c r="I26" i="53"/>
  <c r="I12" i="53" s="1"/>
  <c r="H26" i="53"/>
  <c r="H12" i="53" s="1"/>
  <c r="G26" i="53"/>
  <c r="G12" i="53" s="1"/>
  <c r="F26" i="53"/>
  <c r="F12" i="53" s="1"/>
  <c r="E26" i="53"/>
  <c r="E12" i="53" s="1"/>
  <c r="D26" i="53"/>
  <c r="D12" i="53" s="1"/>
  <c r="C26" i="53"/>
  <c r="C12" i="53" s="1"/>
  <c r="B26" i="53"/>
  <c r="B12" i="53" s="1"/>
  <c r="N13" i="51"/>
  <c r="M13" i="51"/>
  <c r="L13" i="51"/>
  <c r="K13" i="51"/>
  <c r="J13" i="51"/>
  <c r="I13" i="51"/>
  <c r="H13" i="51"/>
  <c r="G13" i="51"/>
  <c r="F13" i="51"/>
  <c r="E13" i="51"/>
  <c r="D13" i="51"/>
  <c r="C13" i="51"/>
  <c r="O33" i="51"/>
  <c r="P33" i="51" s="1"/>
  <c r="O32" i="51"/>
  <c r="P32" i="51" s="1"/>
  <c r="O31" i="51"/>
  <c r="P31" i="51" s="1"/>
  <c r="O30" i="51"/>
  <c r="P30" i="51" s="1"/>
  <c r="N13" i="50"/>
  <c r="M13" i="50"/>
  <c r="L13" i="50"/>
  <c r="K13" i="50"/>
  <c r="J13" i="50"/>
  <c r="I13" i="50"/>
  <c r="H13" i="50"/>
  <c r="G13" i="50"/>
  <c r="F13" i="50"/>
  <c r="E13" i="50"/>
  <c r="D13" i="50"/>
  <c r="C13" i="50"/>
  <c r="O32" i="50"/>
  <c r="P32" i="50" s="1"/>
  <c r="O31" i="50"/>
  <c r="P31" i="50" s="1"/>
  <c r="O30" i="50"/>
  <c r="P30" i="50" s="1"/>
  <c r="O29" i="50"/>
  <c r="P29" i="50" s="1"/>
  <c r="N12" i="49"/>
  <c r="M12" i="49"/>
  <c r="L12" i="49"/>
  <c r="K12" i="49"/>
  <c r="J12" i="49"/>
  <c r="I12" i="49"/>
  <c r="H12" i="49"/>
  <c r="G12" i="49"/>
  <c r="F12" i="49"/>
  <c r="E12" i="49"/>
  <c r="D12" i="49"/>
  <c r="C12" i="49"/>
  <c r="O29" i="49"/>
  <c r="P29" i="49" s="1"/>
  <c r="O28" i="49"/>
  <c r="P28" i="49" s="1"/>
  <c r="O27" i="49"/>
  <c r="P27" i="49" s="1"/>
  <c r="O26" i="49"/>
  <c r="P26" i="49" s="1"/>
  <c r="M19" i="48"/>
  <c r="L19" i="48"/>
  <c r="K19" i="48"/>
  <c r="J19" i="48"/>
  <c r="I19" i="48"/>
  <c r="H19" i="48"/>
  <c r="G19" i="48"/>
  <c r="F19" i="48"/>
  <c r="E19" i="48"/>
  <c r="D19" i="48"/>
  <c r="C19" i="48"/>
  <c r="B19" i="48"/>
  <c r="M16" i="48"/>
  <c r="L16" i="48"/>
  <c r="K16" i="48"/>
  <c r="J16" i="48"/>
  <c r="I16" i="48"/>
  <c r="H16" i="48"/>
  <c r="G16" i="48"/>
  <c r="F16" i="48"/>
  <c r="E16" i="48"/>
  <c r="D16" i="48"/>
  <c r="C16" i="48"/>
  <c r="B16" i="48"/>
  <c r="L24" i="47"/>
  <c r="K24" i="47"/>
  <c r="J24" i="47"/>
  <c r="I24" i="47"/>
  <c r="H24" i="47"/>
  <c r="G24" i="47"/>
  <c r="F24" i="47"/>
  <c r="L23" i="47"/>
  <c r="K23" i="47"/>
  <c r="J23" i="47"/>
  <c r="I23" i="47"/>
  <c r="H23" i="47"/>
  <c r="G23" i="47"/>
  <c r="F23" i="47"/>
  <c r="O31" i="45"/>
  <c r="O30" i="45"/>
  <c r="J5" i="45" s="1"/>
  <c r="K5" i="45" s="1"/>
  <c r="O29" i="45"/>
  <c r="J4" i="45" s="1"/>
  <c r="K4" i="45" s="1"/>
  <c r="O28" i="45"/>
  <c r="J3" i="45" s="1"/>
  <c r="O54" i="45"/>
  <c r="O53" i="45"/>
  <c r="O52" i="45"/>
  <c r="O51" i="45"/>
  <c r="O50" i="45"/>
  <c r="O49" i="45"/>
  <c r="O48" i="45"/>
  <c r="O47" i="45"/>
  <c r="O46" i="45"/>
  <c r="O45" i="45"/>
  <c r="O44" i="45"/>
  <c r="O43" i="45"/>
  <c r="O42" i="45"/>
  <c r="O41" i="45"/>
  <c r="O40" i="45"/>
  <c r="O39" i="45"/>
  <c r="O38" i="45"/>
  <c r="P97" i="44"/>
  <c r="M43" i="44" s="1"/>
  <c r="P96" i="44"/>
  <c r="M42" i="44" s="1"/>
  <c r="P95" i="44"/>
  <c r="M41" i="44" s="1"/>
  <c r="P94" i="44"/>
  <c r="M40" i="44" s="1"/>
  <c r="P93" i="44"/>
  <c r="M39" i="44" s="1"/>
  <c r="P92" i="44"/>
  <c r="L43" i="44" s="1"/>
  <c r="P91" i="44"/>
  <c r="L42" i="44" s="1"/>
  <c r="P90" i="44"/>
  <c r="L41" i="44" s="1"/>
  <c r="P89" i="44"/>
  <c r="L40" i="44" s="1"/>
  <c r="P88" i="44"/>
  <c r="L39" i="44" s="1"/>
  <c r="P87" i="44"/>
  <c r="K43" i="44" s="1"/>
  <c r="P86" i="44"/>
  <c r="K42" i="44" s="1"/>
  <c r="P85" i="44"/>
  <c r="K41" i="44" s="1"/>
  <c r="P84" i="44"/>
  <c r="K40" i="44" s="1"/>
  <c r="P83" i="44"/>
  <c r="K39" i="44" s="1"/>
  <c r="P82" i="44"/>
  <c r="J43" i="44" s="1"/>
  <c r="P81" i="44"/>
  <c r="J42" i="44" s="1"/>
  <c r="P80" i="44"/>
  <c r="J41" i="44" s="1"/>
  <c r="P79" i="44"/>
  <c r="J40" i="44" s="1"/>
  <c r="P78" i="44"/>
  <c r="J39" i="44" s="1"/>
  <c r="P77" i="44"/>
  <c r="I43" i="44" s="1"/>
  <c r="P76" i="44"/>
  <c r="I42" i="44" s="1"/>
  <c r="P75" i="44"/>
  <c r="I41" i="44" s="1"/>
  <c r="P74" i="44"/>
  <c r="I40" i="44" s="1"/>
  <c r="P73" i="44"/>
  <c r="I39" i="44" s="1"/>
  <c r="P72" i="44"/>
  <c r="H43" i="44" s="1"/>
  <c r="P70" i="44"/>
  <c r="H41" i="44" s="1"/>
  <c r="P68" i="44"/>
  <c r="H39" i="44" s="1"/>
  <c r="P67" i="44"/>
  <c r="G43" i="44" s="1"/>
  <c r="P66" i="44"/>
  <c r="G42" i="44" s="1"/>
  <c r="P65" i="44"/>
  <c r="G41" i="44" s="1"/>
  <c r="P64" i="44"/>
  <c r="G40" i="44" s="1"/>
  <c r="P63" i="44"/>
  <c r="G39" i="44" s="1"/>
  <c r="P62" i="44"/>
  <c r="F43" i="44" s="1"/>
  <c r="P60" i="44"/>
  <c r="F41" i="44" s="1"/>
  <c r="P59" i="44"/>
  <c r="F40" i="44" s="1"/>
  <c r="P58" i="44"/>
  <c r="F39" i="44" s="1"/>
  <c r="P57" i="44"/>
  <c r="E43" i="44" s="1"/>
  <c r="P56" i="44"/>
  <c r="E42" i="44" s="1"/>
  <c r="P55" i="44"/>
  <c r="E41" i="44" s="1"/>
  <c r="P54" i="44"/>
  <c r="E40" i="44" s="1"/>
  <c r="P53" i="44"/>
  <c r="E39" i="44" s="1"/>
  <c r="P52" i="44"/>
  <c r="D43" i="44" s="1"/>
  <c r="D42" i="44"/>
  <c r="P48" i="44"/>
  <c r="D39" i="44" s="1"/>
  <c r="D43" i="43"/>
  <c r="D42" i="43"/>
  <c r="D41" i="43"/>
  <c r="D40" i="43"/>
  <c r="E14" i="43"/>
  <c r="F14" i="43" s="1"/>
  <c r="G14" i="43" s="1"/>
  <c r="H14" i="43" s="1"/>
  <c r="I14" i="43" s="1"/>
  <c r="J14" i="43" s="1"/>
  <c r="K14" i="43" s="1"/>
  <c r="L14" i="43" s="1"/>
  <c r="M14" i="43" s="1"/>
  <c r="N14" i="43" s="1"/>
  <c r="O14" i="43" s="1"/>
  <c r="P14" i="43" s="1"/>
  <c r="Q14" i="43" s="1"/>
  <c r="R14" i="43" s="1"/>
  <c r="S14" i="43" s="1"/>
  <c r="T14" i="43" s="1"/>
  <c r="U14" i="43" s="1"/>
  <c r="V14" i="43" s="1"/>
  <c r="W14" i="43" s="1"/>
  <c r="X14" i="43" s="1"/>
  <c r="Y14" i="43" s="1"/>
  <c r="Z14" i="43" s="1"/>
  <c r="AA14" i="43" s="1"/>
  <c r="AB14" i="43" s="1"/>
  <c r="AC14" i="43" s="1"/>
  <c r="AD14" i="43" s="1"/>
  <c r="AE14" i="43" s="1"/>
  <c r="AF14" i="43" s="1"/>
  <c r="AG14" i="43" s="1"/>
  <c r="AH14" i="43" s="1"/>
  <c r="AI14" i="43" s="1"/>
  <c r="AJ14" i="43" s="1"/>
  <c r="AK14" i="43" s="1"/>
  <c r="AL14" i="43" s="1"/>
  <c r="AM14" i="43" s="1"/>
  <c r="AN14" i="43" s="1"/>
  <c r="AO14" i="43" s="1"/>
  <c r="AP14" i="43" s="1"/>
  <c r="AQ14" i="43" s="1"/>
  <c r="AR14" i="43" s="1"/>
  <c r="D36" i="43"/>
  <c r="D35" i="43"/>
  <c r="D34" i="43"/>
  <c r="D33" i="43"/>
  <c r="D32" i="43"/>
  <c r="D31" i="43"/>
  <c r="D30" i="43"/>
  <c r="D29" i="43"/>
  <c r="D28" i="43"/>
  <c r="D27" i="43"/>
  <c r="D26" i="43"/>
  <c r="D25" i="43"/>
  <c r="D24" i="43"/>
  <c r="D23" i="43"/>
  <c r="D22" i="43"/>
  <c r="P30" i="54" l="1"/>
  <c r="D24" i="54" s="1"/>
  <c r="O34" i="54"/>
  <c r="J9" i="45"/>
  <c r="K3" i="45"/>
  <c r="O103" i="42"/>
  <c r="O102" i="42"/>
  <c r="O101" i="42"/>
  <c r="O100" i="42"/>
  <c r="O99" i="42"/>
  <c r="O98" i="42"/>
  <c r="O97" i="42"/>
  <c r="O96" i="42"/>
  <c r="O95" i="42"/>
  <c r="O94" i="42"/>
  <c r="O93" i="42"/>
  <c r="O92" i="42"/>
  <c r="O91" i="42"/>
  <c r="O90" i="42"/>
  <c r="O89" i="42"/>
  <c r="O88" i="42"/>
  <c r="O87" i="42"/>
  <c r="O86" i="42"/>
  <c r="O85" i="42"/>
  <c r="O84" i="42"/>
  <c r="O83" i="42"/>
  <c r="O82" i="42"/>
  <c r="O81" i="42"/>
  <c r="O80" i="42"/>
  <c r="O79" i="42"/>
  <c r="O78" i="42"/>
  <c r="O77" i="42"/>
  <c r="O76" i="42"/>
  <c r="O75" i="42"/>
  <c r="O74" i="42"/>
  <c r="O73" i="42"/>
  <c r="O72" i="42"/>
  <c r="O71" i="42"/>
  <c r="O70" i="42"/>
  <c r="O69" i="42"/>
  <c r="O68" i="42"/>
  <c r="O67" i="42"/>
  <c r="O66" i="42"/>
  <c r="O65" i="42"/>
  <c r="O64" i="42"/>
  <c r="O63" i="42"/>
  <c r="O62" i="42"/>
  <c r="O61" i="42"/>
  <c r="O60" i="42"/>
  <c r="O59" i="42"/>
  <c r="O58" i="42"/>
  <c r="O57" i="42"/>
  <c r="O56" i="42"/>
  <c r="O55" i="42"/>
  <c r="O54" i="42"/>
  <c r="O53" i="42"/>
  <c r="O52" i="42"/>
  <c r="O51" i="42"/>
  <c r="O50" i="42"/>
  <c r="O49" i="42"/>
  <c r="O48" i="42"/>
  <c r="O47" i="42"/>
  <c r="O46" i="42"/>
  <c r="O45" i="42"/>
  <c r="O44" i="42"/>
  <c r="O43" i="42"/>
  <c r="O42" i="42"/>
  <c r="O41" i="42"/>
  <c r="O40" i="42"/>
  <c r="O39" i="42"/>
  <c r="O38" i="42"/>
  <c r="O37" i="42"/>
  <c r="O36" i="42"/>
  <c r="O35" i="42"/>
  <c r="O34" i="42"/>
  <c r="O33" i="42"/>
  <c r="O32" i="42"/>
  <c r="O31" i="42"/>
  <c r="O30" i="42"/>
  <c r="O29" i="42"/>
  <c r="O28" i="42"/>
  <c r="B28" i="42"/>
  <c r="B29" i="42" s="1"/>
  <c r="B30" i="42" s="1"/>
  <c r="B31" i="42" s="1"/>
  <c r="B32" i="42" s="1"/>
  <c r="B33" i="42" s="1"/>
  <c r="B34" i="42" s="1"/>
  <c r="B35" i="42" s="1"/>
  <c r="B36" i="42" s="1"/>
  <c r="B37" i="42" s="1"/>
  <c r="B38" i="42" s="1"/>
  <c r="B39" i="42" s="1"/>
  <c r="B40" i="42" s="1"/>
  <c r="B41" i="42" s="1"/>
  <c r="B42" i="42" s="1"/>
  <c r="B43" i="42" s="1"/>
  <c r="B44" i="42" s="1"/>
  <c r="B45" i="42" s="1"/>
  <c r="B46" i="42" s="1"/>
  <c r="B47" i="42" s="1"/>
  <c r="B48" i="42" s="1"/>
  <c r="B49" i="42" s="1"/>
  <c r="B50" i="42" s="1"/>
  <c r="B51" i="42" s="1"/>
  <c r="B52" i="42" s="1"/>
  <c r="B53" i="42" s="1"/>
  <c r="B54" i="42" s="1"/>
  <c r="B55" i="42" s="1"/>
  <c r="B56" i="42" s="1"/>
  <c r="B57" i="42" s="1"/>
  <c r="B58" i="42" s="1"/>
  <c r="B59" i="42" s="1"/>
  <c r="B60" i="42" s="1"/>
  <c r="B61" i="42" s="1"/>
  <c r="B62" i="42" s="1"/>
  <c r="B63" i="42" s="1"/>
  <c r="B64" i="42" s="1"/>
  <c r="B65" i="42" s="1"/>
  <c r="B66" i="42" s="1"/>
  <c r="B67" i="42" s="1"/>
  <c r="B68" i="42" s="1"/>
  <c r="B69" i="42" s="1"/>
  <c r="B70" i="42" s="1"/>
  <c r="B71" i="42" s="1"/>
  <c r="B72" i="42" s="1"/>
  <c r="B73" i="42" s="1"/>
  <c r="B74" i="42" s="1"/>
  <c r="B75" i="42" s="1"/>
  <c r="B76" i="42" s="1"/>
  <c r="B77" i="42" s="1"/>
  <c r="B78" i="42" s="1"/>
  <c r="B79" i="42" s="1"/>
  <c r="B80" i="42" s="1"/>
  <c r="B81" i="42" s="1"/>
  <c r="B82" i="42" s="1"/>
  <c r="B83" i="42" s="1"/>
  <c r="B84" i="42" s="1"/>
  <c r="B85" i="42" s="1"/>
  <c r="B86" i="42" s="1"/>
  <c r="B87" i="42" s="1"/>
  <c r="B88" i="42" s="1"/>
  <c r="B89" i="42" s="1"/>
  <c r="B90" i="42" s="1"/>
  <c r="B91" i="42" s="1"/>
  <c r="B92" i="42" s="1"/>
  <c r="B93" i="42" s="1"/>
  <c r="B94" i="42" s="1"/>
  <c r="B95" i="42" s="1"/>
  <c r="B96" i="42" s="1"/>
  <c r="B97" i="42" s="1"/>
  <c r="B98" i="42" s="1"/>
  <c r="B99" i="42" s="1"/>
  <c r="B100" i="42" s="1"/>
  <c r="B101" i="42" s="1"/>
  <c r="B102" i="42" s="1"/>
  <c r="O27" i="42"/>
  <c r="N26" i="42"/>
  <c r="M26" i="42"/>
  <c r="L26" i="42"/>
  <c r="K26" i="42"/>
  <c r="J26" i="42"/>
  <c r="I26" i="42"/>
  <c r="H26" i="42"/>
  <c r="G26" i="42"/>
  <c r="F26" i="42"/>
  <c r="E26" i="42"/>
  <c r="D26" i="42"/>
  <c r="C26" i="42"/>
  <c r="P50" i="42" l="1"/>
  <c r="D23" i="42" s="1"/>
  <c r="P70" i="42"/>
  <c r="F23" i="42" s="1"/>
  <c r="P90" i="42"/>
  <c r="H23" i="42" s="1"/>
  <c r="P30" i="42"/>
  <c r="B23" i="42" s="1"/>
  <c r="P40" i="42"/>
  <c r="C23" i="42" s="1"/>
  <c r="P60" i="42"/>
  <c r="E23" i="42" s="1"/>
  <c r="P80" i="42"/>
  <c r="G23" i="42" s="1"/>
  <c r="P100" i="42"/>
  <c r="I23" i="42" s="1"/>
  <c r="P103" i="42"/>
  <c r="M24" i="39"/>
  <c r="L24" i="39"/>
  <c r="K24" i="39"/>
  <c r="J24" i="39"/>
  <c r="I24" i="39"/>
  <c r="H24" i="39"/>
  <c r="G24" i="39"/>
  <c r="F24" i="39"/>
  <c r="E24" i="39"/>
  <c r="D24" i="39"/>
  <c r="C24" i="39"/>
  <c r="B24" i="39"/>
  <c r="M23" i="39"/>
  <c r="K23" i="39"/>
  <c r="J23" i="39"/>
  <c r="I23" i="39"/>
  <c r="H23" i="39"/>
  <c r="G23" i="39"/>
  <c r="F23" i="39"/>
  <c r="E23" i="39"/>
  <c r="D23" i="39"/>
  <c r="C23" i="39"/>
  <c r="B23" i="39"/>
  <c r="D33" i="38"/>
  <c r="C33" i="38" s="1"/>
  <c r="D32" i="38"/>
  <c r="C32" i="38" s="1"/>
  <c r="D29" i="38"/>
  <c r="C29" i="38" s="1"/>
  <c r="D28" i="38"/>
  <c r="C28" i="38" s="1"/>
  <c r="D27" i="38"/>
  <c r="C27" i="38" s="1"/>
  <c r="D26" i="38"/>
  <c r="C26" i="38" s="1"/>
  <c r="D25" i="38"/>
  <c r="C25" i="38" s="1"/>
  <c r="D24" i="38"/>
  <c r="C24" i="38" s="1"/>
  <c r="P23" i="38"/>
  <c r="O23" i="38"/>
  <c r="N23" i="38"/>
  <c r="M23" i="38"/>
  <c r="L23" i="38"/>
  <c r="K23" i="38"/>
  <c r="J23" i="38"/>
  <c r="I23" i="38"/>
  <c r="H23" i="38"/>
  <c r="G23" i="38"/>
  <c r="F23" i="38"/>
  <c r="E23" i="38"/>
  <c r="M45" i="37"/>
  <c r="L45" i="37"/>
  <c r="K45" i="37"/>
  <c r="J45" i="37"/>
  <c r="I45" i="37"/>
  <c r="H45" i="37"/>
  <c r="G45" i="37"/>
  <c r="F45" i="37"/>
  <c r="E45" i="37"/>
  <c r="I13" i="37"/>
  <c r="M26" i="37"/>
  <c r="L26" i="37"/>
  <c r="K26" i="37"/>
  <c r="J26" i="37"/>
  <c r="I26" i="37"/>
  <c r="H26" i="37"/>
  <c r="G26" i="37"/>
  <c r="F26" i="37"/>
  <c r="E26" i="37"/>
  <c r="M46" i="37"/>
  <c r="L46" i="37"/>
  <c r="K46" i="37"/>
  <c r="J46" i="37"/>
  <c r="I46" i="37"/>
  <c r="H46" i="37"/>
  <c r="G46" i="37"/>
  <c r="F46" i="37"/>
  <c r="E46" i="37"/>
  <c r="B30" i="37"/>
  <c r="B31" i="37" s="1"/>
  <c r="B32" i="37" s="1"/>
  <c r="B33" i="37" s="1"/>
  <c r="B34" i="37" s="1"/>
  <c r="B35" i="37" s="1"/>
  <c r="B36" i="37" s="1"/>
  <c r="B37" i="37" s="1"/>
  <c r="B38" i="37" s="1"/>
  <c r="B39" i="37" s="1"/>
  <c r="B40" i="37" s="1"/>
  <c r="B41" i="37" s="1"/>
  <c r="B42" i="37" s="1"/>
  <c r="B43" i="37" s="1"/>
  <c r="H12" i="37"/>
  <c r="G12" i="37"/>
  <c r="F12" i="37"/>
  <c r="E12" i="37"/>
  <c r="D12" i="37"/>
  <c r="O37" i="35"/>
  <c r="O36" i="35"/>
  <c r="N35" i="35"/>
  <c r="M35" i="35"/>
  <c r="L35" i="35"/>
  <c r="K35" i="35"/>
  <c r="J35" i="35"/>
  <c r="I35" i="35"/>
  <c r="H35" i="35"/>
  <c r="G35" i="35"/>
  <c r="F35" i="35"/>
  <c r="E35" i="35"/>
  <c r="D35" i="35"/>
  <c r="C35" i="35"/>
  <c r="O33" i="35"/>
  <c r="R33" i="35" s="1"/>
  <c r="O32" i="35"/>
  <c r="R32" i="35" s="1"/>
  <c r="O31" i="35"/>
  <c r="R31" i="35" s="1"/>
  <c r="O30" i="35"/>
  <c r="R30" i="35" s="1"/>
  <c r="O29" i="35"/>
  <c r="R29" i="35" s="1"/>
  <c r="O28" i="35"/>
  <c r="R28" i="35" s="1"/>
  <c r="C29" i="34"/>
  <c r="D28" i="34"/>
  <c r="C28" i="34" s="1"/>
  <c r="D27" i="34"/>
  <c r="C27" i="34" s="1"/>
  <c r="D26" i="34"/>
  <c r="C26" i="34" s="1"/>
  <c r="D25" i="34"/>
  <c r="C25" i="34" s="1"/>
  <c r="D24" i="34"/>
  <c r="C24" i="34" s="1"/>
  <c r="P11" i="34"/>
  <c r="O11" i="34"/>
  <c r="N11" i="34"/>
  <c r="M11" i="34"/>
  <c r="L11" i="34"/>
  <c r="K11" i="34"/>
  <c r="J11" i="34"/>
  <c r="I11" i="34"/>
  <c r="H11" i="34"/>
  <c r="G11" i="34"/>
  <c r="F11" i="34"/>
  <c r="E11" i="34"/>
  <c r="O15" i="32"/>
  <c r="D23" i="38" l="1"/>
  <c r="O45" i="37"/>
  <c r="O46" i="37"/>
  <c r="O26" i="37"/>
  <c r="N29" i="31"/>
  <c r="O14" i="31"/>
  <c r="N29" i="28"/>
  <c r="H15" i="28"/>
  <c r="G15" i="28"/>
  <c r="F15" i="28"/>
  <c r="E15" i="28"/>
  <c r="D15" i="28"/>
  <c r="C15" i="28"/>
  <c r="B15" i="28"/>
  <c r="I14" i="28"/>
  <c r="N12" i="23"/>
  <c r="C30" i="21" l="1"/>
  <c r="C29" i="21"/>
  <c r="C28" i="21"/>
  <c r="C27" i="21"/>
  <c r="C26" i="21"/>
  <c r="C25" i="21"/>
  <c r="O24" i="21"/>
  <c r="N24" i="21"/>
  <c r="M24" i="21"/>
  <c r="L24" i="21"/>
  <c r="K24" i="21"/>
  <c r="J24" i="21"/>
  <c r="I24" i="21"/>
  <c r="H24" i="21"/>
  <c r="G24" i="21"/>
  <c r="F24" i="21"/>
  <c r="E24" i="21"/>
  <c r="D24" i="21"/>
  <c r="L29" i="20"/>
  <c r="K29" i="20"/>
  <c r="J29" i="20"/>
  <c r="I29" i="20"/>
  <c r="H29" i="20"/>
  <c r="G29" i="20"/>
  <c r="F29" i="20"/>
  <c r="N34" i="20"/>
  <c r="N29" i="20" s="1"/>
  <c r="M34" i="20"/>
  <c r="M29" i="20" s="1"/>
  <c r="E34" i="20"/>
  <c r="E29" i="20" s="1"/>
  <c r="D34" i="20"/>
  <c r="D29" i="20" s="1"/>
  <c r="C34" i="20"/>
  <c r="C29" i="20" s="1"/>
  <c r="I13" i="20"/>
  <c r="H13" i="20"/>
  <c r="G13" i="20"/>
  <c r="F13" i="20"/>
  <c r="E13" i="20"/>
  <c r="D13" i="20"/>
  <c r="C13" i="20"/>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63" i="19"/>
  <c r="P62" i="19"/>
  <c r="P61" i="19"/>
  <c r="P60" i="19"/>
  <c r="P59" i="19"/>
  <c r="P58" i="19"/>
  <c r="P57" i="19"/>
  <c r="P56" i="19"/>
  <c r="P55" i="19"/>
  <c r="P54" i="19"/>
  <c r="P53" i="19"/>
  <c r="P52" i="19"/>
  <c r="P51" i="19"/>
  <c r="P49" i="19"/>
  <c r="P48" i="19"/>
  <c r="P47" i="19"/>
  <c r="P46" i="19"/>
  <c r="P45" i="19"/>
  <c r="P44" i="19"/>
  <c r="P43" i="19"/>
  <c r="P41" i="19"/>
  <c r="P40" i="19"/>
  <c r="P39" i="19"/>
  <c r="P38" i="19"/>
  <c r="P37" i="19"/>
  <c r="P36" i="19"/>
  <c r="P35" i="19"/>
  <c r="P34" i="19"/>
  <c r="P33" i="19"/>
  <c r="P32" i="19"/>
  <c r="P31" i="19"/>
  <c r="P30" i="19"/>
  <c r="P29" i="19"/>
  <c r="N34" i="18"/>
  <c r="M34" i="18"/>
  <c r="L34" i="18"/>
  <c r="K34" i="18"/>
  <c r="J34" i="18"/>
  <c r="I34" i="18"/>
  <c r="H34" i="18"/>
  <c r="G34" i="18"/>
  <c r="F34" i="18"/>
  <c r="E34" i="18"/>
  <c r="D34" i="18"/>
  <c r="C34" i="18"/>
  <c r="O33" i="18"/>
  <c r="O32" i="18"/>
  <c r="O31" i="18"/>
  <c r="O30" i="18"/>
  <c r="O29" i="18"/>
  <c r="O28" i="18"/>
  <c r="Q180" i="14"/>
  <c r="P180" i="14"/>
  <c r="Q179" i="14"/>
  <c r="P179" i="14"/>
  <c r="Q178" i="14"/>
  <c r="P178" i="14"/>
  <c r="Q177" i="14"/>
  <c r="P177" i="14"/>
  <c r="Q176" i="14"/>
  <c r="P176" i="14"/>
  <c r="Q175" i="14"/>
  <c r="P175" i="14"/>
  <c r="Q174" i="14"/>
  <c r="P174" i="14"/>
  <c r="Q173" i="14"/>
  <c r="P173" i="14"/>
  <c r="Q172" i="14"/>
  <c r="P172" i="14"/>
  <c r="Q171" i="14"/>
  <c r="P171" i="14"/>
  <c r="Q170" i="14"/>
  <c r="P170" i="14"/>
  <c r="Q167" i="14"/>
  <c r="P167" i="14"/>
  <c r="Q166" i="14"/>
  <c r="P166" i="14"/>
  <c r="Q165" i="14"/>
  <c r="P165" i="14"/>
  <c r="Q164" i="14"/>
  <c r="P164" i="14"/>
  <c r="Q163" i="14"/>
  <c r="P163" i="14"/>
  <c r="Q162" i="14"/>
  <c r="P162" i="14"/>
  <c r="Q161" i="14"/>
  <c r="P161" i="14"/>
  <c r="Q160" i="14"/>
  <c r="P160" i="14"/>
  <c r="Q159" i="14"/>
  <c r="P159" i="14"/>
  <c r="Q158" i="14"/>
  <c r="P158" i="14"/>
  <c r="Q157" i="14"/>
  <c r="P157" i="14"/>
  <c r="Q154" i="14"/>
  <c r="P154" i="14"/>
  <c r="Q153" i="14"/>
  <c r="P153" i="14"/>
  <c r="Q152" i="14"/>
  <c r="P152" i="14"/>
  <c r="Q151" i="14"/>
  <c r="P151" i="14"/>
  <c r="Q150" i="14"/>
  <c r="P150" i="14"/>
  <c r="Q149" i="14"/>
  <c r="P149" i="14"/>
  <c r="Q148" i="14"/>
  <c r="P148" i="14"/>
  <c r="Q147" i="14"/>
  <c r="P147" i="14"/>
  <c r="Q146" i="14"/>
  <c r="P146" i="14"/>
  <c r="Q145" i="14"/>
  <c r="P145" i="14"/>
  <c r="Q144" i="14"/>
  <c r="P144" i="14"/>
  <c r="Q141" i="14"/>
  <c r="P141" i="14"/>
  <c r="Q140" i="14"/>
  <c r="P140" i="14"/>
  <c r="Q139" i="14"/>
  <c r="P139" i="14"/>
  <c r="Q138" i="14"/>
  <c r="P138" i="14"/>
  <c r="Q137" i="14"/>
  <c r="P137" i="14"/>
  <c r="Q136" i="14"/>
  <c r="P136" i="14"/>
  <c r="Q135" i="14"/>
  <c r="P135" i="14"/>
  <c r="Q134" i="14"/>
  <c r="P134" i="14"/>
  <c r="Q133" i="14"/>
  <c r="P133" i="14"/>
  <c r="Q132" i="14"/>
  <c r="P132" i="14"/>
  <c r="Q131" i="14"/>
  <c r="P131" i="14"/>
  <c r="Q128" i="14"/>
  <c r="P128" i="14"/>
  <c r="Q127" i="14"/>
  <c r="P127" i="14"/>
  <c r="Q126" i="14"/>
  <c r="P126" i="14"/>
  <c r="Q125" i="14"/>
  <c r="P125" i="14"/>
  <c r="Q124" i="14"/>
  <c r="P124" i="14"/>
  <c r="Q123" i="14"/>
  <c r="P123" i="14"/>
  <c r="Q122" i="14"/>
  <c r="P122" i="14"/>
  <c r="Q121" i="14"/>
  <c r="P121" i="14"/>
  <c r="Q120" i="14"/>
  <c r="P120" i="14"/>
  <c r="Q119" i="14"/>
  <c r="P119" i="14"/>
  <c r="Q118" i="14"/>
  <c r="P118" i="14"/>
  <c r="Q117" i="14"/>
  <c r="P117" i="14"/>
  <c r="Q114" i="14"/>
  <c r="P114" i="14"/>
  <c r="Q113" i="14"/>
  <c r="P113" i="14"/>
  <c r="Q112" i="14"/>
  <c r="P112" i="14"/>
  <c r="Q111" i="14"/>
  <c r="P111" i="14"/>
  <c r="Q110" i="14"/>
  <c r="P110" i="14"/>
  <c r="Q109" i="14"/>
  <c r="P109" i="14"/>
  <c r="Q108" i="14"/>
  <c r="P108" i="14"/>
  <c r="Q107" i="14"/>
  <c r="P107" i="14"/>
  <c r="Q106" i="14"/>
  <c r="P106" i="14"/>
  <c r="Q105" i="14"/>
  <c r="P105" i="14"/>
  <c r="Q104" i="14"/>
  <c r="P104" i="14"/>
  <c r="Q101" i="14"/>
  <c r="P101" i="14"/>
  <c r="Q100" i="14"/>
  <c r="P100" i="14"/>
  <c r="Q99" i="14"/>
  <c r="P99" i="14"/>
  <c r="Q98" i="14"/>
  <c r="P98" i="14"/>
  <c r="Q97" i="14"/>
  <c r="P97" i="14"/>
  <c r="Q96" i="14"/>
  <c r="P96" i="14"/>
  <c r="Q95" i="14"/>
  <c r="P95" i="14"/>
  <c r="Q94" i="14"/>
  <c r="P94" i="14"/>
  <c r="Q93" i="14"/>
  <c r="P93" i="14"/>
  <c r="Q92" i="14"/>
  <c r="P92" i="14"/>
  <c r="Q91" i="14"/>
  <c r="P91" i="14"/>
  <c r="Q88" i="14"/>
  <c r="P88" i="14"/>
  <c r="Q87" i="14"/>
  <c r="P87" i="14"/>
  <c r="Q86" i="14"/>
  <c r="P86" i="14"/>
  <c r="Q85" i="14"/>
  <c r="P85" i="14"/>
  <c r="Q84" i="14"/>
  <c r="P84" i="14"/>
  <c r="Q83" i="14"/>
  <c r="P83" i="14"/>
  <c r="Q75" i="14"/>
  <c r="P75" i="14"/>
  <c r="Q74" i="14"/>
  <c r="P74" i="14"/>
  <c r="Q73" i="14"/>
  <c r="P73" i="14"/>
  <c r="Q72" i="14"/>
  <c r="P72" i="14"/>
  <c r="Q71" i="14"/>
  <c r="P71" i="14"/>
  <c r="Q70" i="14"/>
  <c r="P70" i="14"/>
  <c r="Q69" i="14"/>
  <c r="P69" i="14"/>
  <c r="Q68" i="14"/>
  <c r="P68" i="14"/>
  <c r="Q67" i="14"/>
  <c r="P67" i="14"/>
  <c r="Q66" i="14"/>
  <c r="P66" i="14"/>
  <c r="Q65" i="14"/>
  <c r="P65" i="14"/>
  <c r="Q61" i="14"/>
  <c r="P61" i="14"/>
  <c r="Q60" i="14"/>
  <c r="P60" i="14"/>
  <c r="Q59" i="14"/>
  <c r="P59" i="14"/>
  <c r="Q58" i="14"/>
  <c r="P58" i="14"/>
  <c r="Q57" i="14"/>
  <c r="P57" i="14"/>
  <c r="Q56" i="14"/>
  <c r="P56" i="14"/>
  <c r="Q55" i="14"/>
  <c r="P55" i="14"/>
  <c r="Q54" i="14"/>
  <c r="P54" i="14"/>
  <c r="Q53" i="14"/>
  <c r="P53" i="14"/>
  <c r="Q52" i="14"/>
  <c r="P52" i="14"/>
  <c r="Q51" i="14"/>
  <c r="P51" i="14"/>
  <c r="Q50" i="14"/>
  <c r="P50" i="14"/>
  <c r="Q46" i="14"/>
  <c r="P46" i="14"/>
  <c r="Q45" i="14"/>
  <c r="P45" i="14"/>
  <c r="Q44" i="14"/>
  <c r="P44" i="14"/>
  <c r="Q43" i="14"/>
  <c r="P43" i="14"/>
  <c r="Q42" i="14"/>
  <c r="P42" i="14"/>
  <c r="Q41" i="14"/>
  <c r="P41" i="14"/>
  <c r="Q40" i="14"/>
  <c r="P40" i="14"/>
  <c r="Q39" i="14"/>
  <c r="P39" i="14"/>
  <c r="Q38" i="14"/>
  <c r="P38" i="14"/>
  <c r="Q37" i="14"/>
  <c r="P37" i="14"/>
  <c r="Q36" i="14"/>
  <c r="P36" i="14"/>
  <c r="O36" i="10" l="1"/>
  <c r="O35" i="10"/>
  <c r="O34" i="10"/>
  <c r="O33" i="10"/>
  <c r="O32" i="10"/>
  <c r="O31" i="10"/>
  <c r="O37" i="10"/>
  <c r="M26" i="10"/>
  <c r="L26" i="10"/>
  <c r="K26" i="10"/>
  <c r="J26" i="10"/>
  <c r="I26" i="10"/>
  <c r="H26" i="10"/>
  <c r="G26" i="10"/>
  <c r="F26" i="10"/>
  <c r="E26" i="10"/>
  <c r="D26" i="10"/>
  <c r="N38" i="10"/>
  <c r="M38" i="10"/>
  <c r="L38" i="10"/>
  <c r="K38" i="10"/>
  <c r="J38" i="10"/>
  <c r="I38" i="10"/>
  <c r="H38" i="10"/>
  <c r="G38" i="10"/>
  <c r="F38" i="10"/>
  <c r="E38" i="10"/>
  <c r="M33" i="9"/>
  <c r="L33" i="9"/>
  <c r="K33" i="9"/>
  <c r="J33" i="9"/>
  <c r="I33" i="9"/>
  <c r="H33" i="9"/>
  <c r="G33" i="9"/>
  <c r="F33" i="9"/>
  <c r="E33" i="9"/>
  <c r="D33" i="9"/>
  <c r="C33" i="9"/>
  <c r="B33" i="9"/>
  <c r="D48" i="8"/>
  <c r="N41" i="8"/>
  <c r="M41" i="8"/>
  <c r="L41" i="8"/>
  <c r="K41" i="8"/>
  <c r="J41" i="8"/>
  <c r="I41" i="8"/>
  <c r="H41" i="8"/>
  <c r="G41" i="8"/>
  <c r="F41" i="8"/>
  <c r="E41" i="8"/>
  <c r="D41" i="8"/>
  <c r="C41" i="8"/>
  <c r="N35" i="8"/>
  <c r="M35" i="8"/>
  <c r="L35" i="8"/>
  <c r="K35" i="8"/>
  <c r="J35" i="8"/>
  <c r="I35" i="8"/>
  <c r="H35" i="8"/>
  <c r="G35" i="8"/>
  <c r="F35" i="8"/>
  <c r="E35" i="8"/>
  <c r="D35" i="8"/>
  <c r="C35" i="8"/>
  <c r="N29" i="8"/>
  <c r="M29" i="8"/>
  <c r="L29" i="8"/>
  <c r="K29" i="8"/>
  <c r="J29" i="8"/>
  <c r="I29" i="8"/>
  <c r="H29" i="8"/>
  <c r="G29" i="8"/>
  <c r="F29" i="8"/>
  <c r="E29" i="8"/>
  <c r="D29" i="8"/>
  <c r="C29" i="8"/>
  <c r="N23" i="8"/>
  <c r="N13" i="8" s="1"/>
  <c r="M23" i="8"/>
  <c r="M13" i="8" s="1"/>
  <c r="L23" i="8"/>
  <c r="L13" i="8" s="1"/>
  <c r="K23" i="8"/>
  <c r="K13" i="8" s="1"/>
  <c r="J23" i="8"/>
  <c r="J13" i="8" s="1"/>
  <c r="I23" i="8"/>
  <c r="I13" i="8" s="1"/>
  <c r="H23" i="8"/>
  <c r="H13" i="8" s="1"/>
  <c r="G23" i="8"/>
  <c r="G13" i="8" s="1"/>
  <c r="F23" i="8"/>
  <c r="F13" i="8" s="1"/>
  <c r="E23" i="8"/>
  <c r="E13" i="8" s="1"/>
  <c r="D23" i="8"/>
  <c r="D13" i="8" s="1"/>
  <c r="C23" i="8"/>
  <c r="C13" i="8" s="1"/>
  <c r="O38" i="10" l="1"/>
  <c r="C48" i="8"/>
  <c r="N123" i="7"/>
  <c r="M123" i="7"/>
  <c r="L123" i="7"/>
  <c r="K123" i="7"/>
  <c r="J123" i="7"/>
  <c r="I123" i="7"/>
  <c r="H123" i="7"/>
  <c r="G123" i="7"/>
  <c r="F123" i="7"/>
  <c r="E123" i="7"/>
  <c r="D123" i="7"/>
  <c r="C123" i="7"/>
  <c r="N112" i="7"/>
  <c r="M112" i="7"/>
  <c r="L112" i="7"/>
  <c r="K112" i="7"/>
  <c r="J112" i="7"/>
  <c r="I112" i="7"/>
  <c r="H112" i="7"/>
  <c r="G112" i="7"/>
  <c r="F112" i="7"/>
  <c r="E112" i="7"/>
  <c r="D112" i="7"/>
  <c r="C112" i="7"/>
  <c r="N104" i="7"/>
  <c r="M104" i="7"/>
  <c r="L104" i="7"/>
  <c r="K104" i="7"/>
  <c r="J104" i="7"/>
  <c r="I104" i="7"/>
  <c r="H104" i="7"/>
  <c r="G104" i="7"/>
  <c r="F104" i="7"/>
  <c r="E104" i="7"/>
  <c r="D104" i="7"/>
  <c r="C104" i="7"/>
  <c r="N94" i="7"/>
  <c r="M94" i="7"/>
  <c r="L94" i="7"/>
  <c r="K94" i="7"/>
  <c r="J94" i="7"/>
  <c r="I94" i="7"/>
  <c r="H94" i="7"/>
  <c r="G94" i="7"/>
  <c r="F94" i="7"/>
  <c r="E94" i="7"/>
  <c r="D94" i="7"/>
  <c r="C94" i="7"/>
  <c r="N80" i="7"/>
  <c r="M80" i="7"/>
  <c r="L80" i="7"/>
  <c r="K80" i="7"/>
  <c r="J80" i="7"/>
  <c r="I80" i="7"/>
  <c r="H80" i="7"/>
  <c r="G80" i="7"/>
  <c r="F80" i="7"/>
  <c r="E80" i="7"/>
  <c r="D80" i="7"/>
  <c r="C80" i="7"/>
  <c r="N68" i="7"/>
  <c r="M68" i="7"/>
  <c r="L68" i="7"/>
  <c r="K68" i="7"/>
  <c r="J68" i="7"/>
  <c r="I68" i="7"/>
  <c r="H68" i="7"/>
  <c r="G68" i="7"/>
  <c r="F68" i="7"/>
  <c r="E68" i="7"/>
  <c r="D68" i="7"/>
  <c r="C68" i="7"/>
  <c r="N59" i="7"/>
  <c r="M59" i="7"/>
  <c r="L59" i="7"/>
  <c r="K59" i="7"/>
  <c r="J59" i="7"/>
  <c r="I59" i="7"/>
  <c r="H59" i="7"/>
  <c r="G59" i="7"/>
  <c r="F59" i="7"/>
  <c r="E59" i="7"/>
  <c r="D59" i="7"/>
  <c r="C59" i="7"/>
  <c r="N47" i="7"/>
  <c r="M47" i="7"/>
  <c r="L47" i="7"/>
  <c r="K47" i="7"/>
  <c r="J47" i="7"/>
  <c r="I47" i="7"/>
  <c r="H47" i="7"/>
  <c r="G47" i="7"/>
  <c r="F47" i="7"/>
  <c r="E47" i="7"/>
  <c r="D47" i="7"/>
  <c r="C47" i="7"/>
  <c r="N37" i="7"/>
  <c r="M37" i="7"/>
  <c r="L37" i="7"/>
  <c r="K37" i="7"/>
  <c r="J37" i="7"/>
  <c r="I37" i="7"/>
  <c r="H37" i="7"/>
  <c r="G37" i="7"/>
  <c r="F37" i="7"/>
  <c r="E37" i="7"/>
  <c r="D37" i="7"/>
  <c r="C37" i="7"/>
  <c r="N25" i="7"/>
  <c r="M25" i="7"/>
  <c r="L25" i="7"/>
  <c r="K25" i="7"/>
  <c r="J25" i="7"/>
  <c r="I25" i="7"/>
  <c r="H25" i="7"/>
  <c r="G25" i="7"/>
  <c r="F25" i="7"/>
  <c r="E25" i="7"/>
  <c r="D25" i="7"/>
  <c r="C25" i="7"/>
  <c r="C18" i="5"/>
  <c r="D18" i="5" s="1"/>
  <c r="E18" i="5" s="1"/>
  <c r="F18" i="5" s="1"/>
  <c r="G18" i="5" s="1"/>
  <c r="H18" i="5" s="1"/>
  <c r="I18" i="5" s="1"/>
  <c r="J18" i="5" s="1"/>
  <c r="K18" i="5" s="1"/>
  <c r="L18" i="5" s="1"/>
  <c r="M18" i="5" s="1"/>
  <c r="N18" i="5" s="1"/>
  <c r="O18" i="5" s="1"/>
  <c r="P18" i="5" s="1"/>
  <c r="Q18" i="5" s="1"/>
  <c r="R18" i="5" s="1"/>
  <c r="C22" i="74" l="1"/>
  <c r="O22" i="74" s="1"/>
  <c r="C32" i="74"/>
  <c r="O32" i="74" s="1"/>
  <c r="K29" i="85" l="1"/>
  <c r="J31" i="85"/>
  <c r="K31" i="85" s="1"/>
  <c r="U31" i="85" l="1"/>
  <c r="V31" i="85" l="1"/>
  <c r="U32" i="85"/>
  <c r="I11" i="37"/>
  <c r="C12" i="37"/>
  <c r="J30" i="85"/>
  <c r="J32" i="85" l="1"/>
  <c r="K30" i="85"/>
</calcChain>
</file>

<file path=xl/comments1.xml><?xml version="1.0" encoding="utf-8"?>
<comments xmlns="http://schemas.openxmlformats.org/spreadsheetml/2006/main">
  <authors>
    <author>Renton Righelato</author>
  </authors>
  <commentList>
    <comment ref="J32" authorId="0" shapeId="0">
      <text>
        <r>
          <rPr>
            <b/>
            <sz val="9"/>
            <color indexed="81"/>
            <rFont val="Tahoma"/>
            <family val="2"/>
          </rPr>
          <t>Renton Righelato:</t>
        </r>
        <r>
          <rPr>
            <sz val="9"/>
            <color indexed="81"/>
            <rFont val="Tahoma"/>
            <family val="2"/>
          </rPr>
          <t xml:space="preserve">
Estimate from Annual Reports was 148, compred with 160 shown in BoB 1st edition
</t>
        </r>
      </text>
    </comment>
  </commentList>
</comments>
</file>

<file path=xl/comments10.xml><?xml version="1.0" encoding="utf-8"?>
<comments xmlns="http://schemas.openxmlformats.org/spreadsheetml/2006/main">
  <authors>
    <author>Renton Righelato</author>
  </authors>
  <commentList>
    <comment ref="K30" authorId="0" shapeId="0">
      <text>
        <r>
          <rPr>
            <b/>
            <sz val="9"/>
            <color indexed="81"/>
            <rFont val="Tahoma"/>
            <family val="2"/>
          </rPr>
          <t>Renton Righelato:</t>
        </r>
        <r>
          <rPr>
            <sz val="9"/>
            <color indexed="81"/>
            <rFont val="Tahoma"/>
            <family val="2"/>
          </rPr>
          <t xml:space="preserve">
flocks of 100+ in 1968 and 24 in 1973 excluded</t>
        </r>
      </text>
    </comment>
  </commentList>
</comments>
</file>

<file path=xl/comments11.xml><?xml version="1.0" encoding="utf-8"?>
<comments xmlns="http://schemas.openxmlformats.org/spreadsheetml/2006/main">
  <authors>
    <author>Renton Righelato</author>
  </authors>
  <commentList>
    <comment ref="G13" authorId="0" shapeId="0">
      <text>
        <r>
          <rPr>
            <b/>
            <sz val="9"/>
            <color indexed="81"/>
            <rFont val="Tahoma"/>
            <family val="2"/>
          </rPr>
          <t>Renton Righelato:</t>
        </r>
        <r>
          <rPr>
            <sz val="9"/>
            <color indexed="81"/>
            <rFont val="Tahoma"/>
            <family val="2"/>
          </rPr>
          <t xml:space="preserve">
1st ed has 1 for 1990-94. Annual reports show 1 Oct 1990 and 1 Aug 1994</t>
        </r>
      </text>
    </comment>
    <comment ref="N29" authorId="0" shapeId="0">
      <text>
        <r>
          <rPr>
            <b/>
            <sz val="9"/>
            <color indexed="81"/>
            <rFont val="Tahoma"/>
            <family val="2"/>
          </rPr>
          <t>Renton Righelato:</t>
        </r>
        <r>
          <rPr>
            <sz val="9"/>
            <color indexed="81"/>
            <rFont val="Tahoma"/>
            <family val="2"/>
          </rPr>
          <t xml:space="preserve">
1st ed July 1960 record corrected by CDRH to Sept 1960: so July total reduced by 1 and Sep total increased by 1.</t>
        </r>
      </text>
    </comment>
  </commentList>
</comments>
</file>

<file path=xl/comments12.xml><?xml version="1.0" encoding="utf-8"?>
<comments xmlns="http://schemas.openxmlformats.org/spreadsheetml/2006/main">
  <authors>
    <author>Renton Righelato</author>
  </authors>
  <commentList>
    <comment ref="L28" authorId="0" shapeId="0">
      <text>
        <r>
          <rPr>
            <b/>
            <sz val="9"/>
            <color indexed="81"/>
            <rFont val="Tahoma"/>
            <family val="2"/>
          </rPr>
          <t>Renton Righelato:</t>
        </r>
        <r>
          <rPr>
            <sz val="9"/>
            <color indexed="81"/>
            <rFont val="Tahoma"/>
            <family val="2"/>
          </rPr>
          <t xml:space="preserve">
1st edition has 6 but only 4 in reports</t>
        </r>
      </text>
    </comment>
    <comment ref="L34" authorId="0" shapeId="0">
      <text>
        <r>
          <rPr>
            <b/>
            <sz val="9"/>
            <color indexed="81"/>
            <rFont val="Tahoma"/>
            <family val="2"/>
          </rPr>
          <t>Renton Righelato:</t>
        </r>
        <r>
          <rPr>
            <sz val="9"/>
            <color indexed="81"/>
            <rFont val="Tahoma"/>
            <family val="2"/>
          </rPr>
          <t xml:space="preserve">
1st edition has 3. plus one reported in 1995 report for Sep 1991.</t>
        </r>
      </text>
    </comment>
  </commentList>
</comments>
</file>

<file path=xl/comments13.xml><?xml version="1.0" encoding="utf-8"?>
<comments xmlns="http://schemas.openxmlformats.org/spreadsheetml/2006/main">
  <authors>
    <author>Renton Righelato</author>
  </authors>
  <commentList>
    <comment ref="B27" authorId="0" shapeId="0">
      <text>
        <r>
          <rPr>
            <b/>
            <sz val="9"/>
            <color indexed="81"/>
            <rFont val="Tahoma"/>
            <family val="2"/>
          </rPr>
          <t>Renton Righelato:</t>
        </r>
        <r>
          <rPr>
            <sz val="9"/>
            <color indexed="81"/>
            <rFont val="Tahoma"/>
            <family val="2"/>
          </rPr>
          <t xml:space="preserve">
Total in table 4 is 89 birds; figure 123 total is 87 birds.</t>
        </r>
      </text>
    </comment>
  </commentList>
</comments>
</file>

<file path=xl/comments14.xml><?xml version="1.0" encoding="utf-8"?>
<comments xmlns="http://schemas.openxmlformats.org/spreadsheetml/2006/main">
  <authors>
    <author>Renton Righelato</author>
  </authors>
  <commentList>
    <comment ref="V64" authorId="0" shapeId="0">
      <text>
        <r>
          <rPr>
            <b/>
            <sz val="9"/>
            <color indexed="81"/>
            <rFont val="Tahoma"/>
            <family val="2"/>
          </rPr>
          <t>Renton Righelato:</t>
        </r>
        <r>
          <rPr>
            <sz val="9"/>
            <color indexed="81"/>
            <rFont val="Tahoma"/>
            <family val="2"/>
          </rPr>
          <t xml:space="preserve">
This is the sum of the maximum counts for individua; sites in the month. It does not allow for movement between sites.</t>
        </r>
      </text>
    </comment>
  </commentList>
</comments>
</file>

<file path=xl/comments15.xml><?xml version="1.0" encoding="utf-8"?>
<comments xmlns="http://schemas.openxmlformats.org/spreadsheetml/2006/main">
  <authors>
    <author>Renton Righelato</author>
  </authors>
  <commentList>
    <comment ref="E42" authorId="0" shapeId="0">
      <text>
        <r>
          <rPr>
            <b/>
            <sz val="8"/>
            <color indexed="81"/>
            <rFont val="Tahoma"/>
            <family val="2"/>
          </rPr>
          <t>Renton Righelato:</t>
        </r>
        <r>
          <rPr>
            <sz val="8"/>
            <color indexed="81"/>
            <rFont val="Tahoma"/>
            <family val="2"/>
          </rPr>
          <t xml:space="preserve">
Annual report does not give location of most of the April records. Therefore 2006 not used in estimating monthly totals
</t>
        </r>
      </text>
    </comment>
  </commentList>
</comments>
</file>

<file path=xl/comments2.xml><?xml version="1.0" encoding="utf-8"?>
<comments xmlns="http://schemas.openxmlformats.org/spreadsheetml/2006/main">
  <authors>
    <author>Renton Righelato</author>
  </authors>
  <commentList>
    <comment ref="G15" authorId="0" shapeId="0">
      <text>
        <r>
          <rPr>
            <b/>
            <sz val="9"/>
            <color indexed="81"/>
            <rFont val="Tahoma"/>
            <family val="2"/>
          </rPr>
          <t>Renton Righelato:</t>
        </r>
        <r>
          <rPr>
            <sz val="9"/>
            <color indexed="81"/>
            <rFont val="Tahoma"/>
            <family val="2"/>
          </rPr>
          <t xml:space="preserve">
Wraysbury 2000-9 understated in 2nd ed as only two WEBS counts were done in the period. Restated here (107) using annual report data to fill gaps</t>
        </r>
      </text>
    </comment>
  </commentList>
</comments>
</file>

<file path=xl/comments3.xml><?xml version="1.0" encoding="utf-8"?>
<comments xmlns="http://schemas.openxmlformats.org/spreadsheetml/2006/main">
  <authors>
    <author>Renton Righelato</author>
  </authors>
  <commentList>
    <comment ref="C16" authorId="0" shapeId="0">
      <text>
        <r>
          <rPr>
            <b/>
            <sz val="9"/>
            <color indexed="81"/>
            <rFont val="Tahoma"/>
            <family val="2"/>
          </rPr>
          <t>Renton Righelato:</t>
        </r>
        <r>
          <rPr>
            <sz val="9"/>
            <color indexed="81"/>
            <rFont val="Tahoma"/>
            <family val="2"/>
          </rPr>
          <t xml:space="preserve">
Record in 1994/5 report was that had been withdrawn by the observer, has been reinstated as it was seen subsequently by others.</t>
        </r>
      </text>
    </comment>
  </commentList>
</comments>
</file>

<file path=xl/comments4.xml><?xml version="1.0" encoding="utf-8"?>
<comments xmlns="http://schemas.openxmlformats.org/spreadsheetml/2006/main">
  <authors>
    <author>Renton Righelato</author>
  </authors>
  <commentList>
    <comment ref="F32" authorId="0" shapeId="0">
      <text>
        <r>
          <rPr>
            <b/>
            <sz val="9"/>
            <color indexed="81"/>
            <rFont val="Tahoma"/>
            <family val="2"/>
          </rPr>
          <t>Renton Righelato:</t>
        </r>
        <r>
          <rPr>
            <sz val="9"/>
            <color indexed="81"/>
            <rFont val="Tahoma"/>
            <family val="2"/>
          </rPr>
          <t xml:space="preserve">
includes a flock of 30 in 1993 at Theale
</t>
        </r>
      </text>
    </comment>
    <comment ref="O32" authorId="0" shapeId="0">
      <text>
        <r>
          <rPr>
            <b/>
            <sz val="9"/>
            <color indexed="81"/>
            <rFont val="Tahoma"/>
            <family val="2"/>
          </rPr>
          <t>Renton Righelato:</t>
        </r>
        <r>
          <rPr>
            <sz val="9"/>
            <color indexed="81"/>
            <rFont val="Tahoma"/>
            <family val="2"/>
          </rPr>
          <t xml:space="preserve">
Includes a flock of 30 at Theale in April 1993
</t>
        </r>
      </text>
    </comment>
    <comment ref="F41" authorId="0" shapeId="0">
      <text>
        <r>
          <rPr>
            <b/>
            <sz val="9"/>
            <color indexed="81"/>
            <rFont val="Tahoma"/>
            <family val="2"/>
          </rPr>
          <t>Renton Righelato:</t>
        </r>
        <r>
          <rPr>
            <sz val="9"/>
            <color indexed="81"/>
            <rFont val="Tahoma"/>
            <family val="2"/>
          </rPr>
          <t xml:space="preserve">
A single flock of 30 at Theale
</t>
        </r>
      </text>
    </comment>
    <comment ref="M52" authorId="0" shapeId="0">
      <text>
        <r>
          <rPr>
            <b/>
            <sz val="9"/>
            <color indexed="81"/>
            <rFont val="Tahoma"/>
            <family val="2"/>
          </rPr>
          <t>Renton Righelato:</t>
        </r>
        <r>
          <rPr>
            <sz val="9"/>
            <color indexed="81"/>
            <rFont val="Tahoma"/>
            <family val="2"/>
          </rPr>
          <t xml:space="preserve">
flock of 90 over QMR 8 Nov</t>
        </r>
      </text>
    </comment>
  </commentList>
</comments>
</file>

<file path=xl/comments5.xml><?xml version="1.0" encoding="utf-8"?>
<comments xmlns="http://schemas.openxmlformats.org/spreadsheetml/2006/main">
  <authors>
    <author>Renton Righelato</author>
  </authors>
  <commentList>
    <comment ref="B11" authorId="0" shapeId="0">
      <text>
        <r>
          <rPr>
            <b/>
            <sz val="9"/>
            <color indexed="81"/>
            <rFont val="Tahoma"/>
            <family val="2"/>
          </rPr>
          <t>Renton Righelato:</t>
        </r>
        <r>
          <rPr>
            <sz val="9"/>
            <color indexed="81"/>
            <rFont val="Tahoma"/>
            <family val="2"/>
          </rPr>
          <t xml:space="preserve">
in 2nd edition, 2000 - 2010 is shown, but for consistncy with figure 30, 2001 - 2010 is shown here (virtually identical).</t>
        </r>
      </text>
    </comment>
    <comment ref="B22" authorId="0" shapeId="0">
      <text>
        <r>
          <rPr>
            <b/>
            <sz val="9"/>
            <color indexed="81"/>
            <rFont val="Tahoma"/>
            <family val="2"/>
          </rPr>
          <t>Renton Righelato:</t>
        </r>
        <r>
          <rPr>
            <sz val="9"/>
            <color indexed="81"/>
            <rFont val="Tahoma"/>
            <family val="2"/>
          </rPr>
          <t xml:space="preserve">
2nd edition shows 2000 - 2010, which is almost identical, but for consistency with figure 30</t>
        </r>
      </text>
    </comment>
  </commentList>
</comments>
</file>

<file path=xl/comments6.xml><?xml version="1.0" encoding="utf-8"?>
<comments xmlns="http://schemas.openxmlformats.org/spreadsheetml/2006/main">
  <authors>
    <author>Renton Righelato</author>
  </authors>
  <commentList>
    <comment ref="M14" authorId="0" shapeId="0">
      <text>
        <r>
          <rPr>
            <b/>
            <sz val="9"/>
            <color indexed="81"/>
            <rFont val="Tahoma"/>
            <family val="2"/>
          </rPr>
          <t>Renton Righelato:</t>
        </r>
        <r>
          <rPr>
            <sz val="9"/>
            <color indexed="81"/>
            <rFont val="Tahoma"/>
            <family val="2"/>
          </rPr>
          <t xml:space="preserve">
Additional record for Dec 1990 added by Peter Standley
</t>
        </r>
      </text>
    </comment>
  </commentList>
</comments>
</file>

<file path=xl/comments7.xml><?xml version="1.0" encoding="utf-8"?>
<comments xmlns="http://schemas.openxmlformats.org/spreadsheetml/2006/main">
  <authors>
    <author>Renton Righelato</author>
  </authors>
  <commentList>
    <comment ref="B13" authorId="0" shapeId="0">
      <text>
        <r>
          <rPr>
            <b/>
            <sz val="9"/>
            <color indexed="81"/>
            <rFont val="Tahoma"/>
            <family val="2"/>
          </rPr>
          <t>Renton Righelato:</t>
        </r>
        <r>
          <rPr>
            <sz val="9"/>
            <color indexed="81"/>
            <rFont val="Tahoma"/>
            <family val="2"/>
          </rPr>
          <t xml:space="preserve">
Derek Barker informs us that these 6 records involved 7 birds.</t>
        </r>
      </text>
    </comment>
    <comment ref="C13" authorId="0" shapeId="0">
      <text>
        <r>
          <rPr>
            <b/>
            <sz val="9"/>
            <color indexed="81"/>
            <rFont val="Tahoma"/>
            <family val="2"/>
          </rPr>
          <t>Renton Righelato:</t>
        </r>
        <r>
          <rPr>
            <sz val="9"/>
            <color indexed="81"/>
            <rFont val="Tahoma"/>
            <family val="2"/>
          </rPr>
          <t xml:space="preserve">
Derek Barker informs us that these 8 records invloved 10 birds.</t>
        </r>
      </text>
    </comment>
  </commentList>
</comments>
</file>

<file path=xl/comments8.xml><?xml version="1.0" encoding="utf-8"?>
<comments xmlns="http://schemas.openxmlformats.org/spreadsheetml/2006/main">
  <authors>
    <author>Renton Righelato</author>
  </authors>
  <commentList>
    <comment ref="B48" authorId="0" shapeId="0">
      <text>
        <r>
          <rPr>
            <b/>
            <sz val="9"/>
            <color indexed="81"/>
            <rFont val="Tahoma"/>
            <family val="2"/>
          </rPr>
          <t>Renton Righelato:</t>
        </r>
        <r>
          <rPr>
            <sz val="9"/>
            <color indexed="81"/>
            <rFont val="Tahoma"/>
            <family val="2"/>
          </rPr>
          <t xml:space="preserve">
Note:  The total number of birds shown in figure 56 of BoB 2013 shows an increase of 141 over the first edition total of 67, close to the total estimated here of 146 for the period 1995 to 2010.   However, this figure is unaccountably lower than the totals used for the published monthly cycle in figure 57 (an increase of 171 between 1994 and 2010). It appears that the SAW may have used numbers of records for the monthly figures but numbers of birds for the decadal totals. Based on the reanalysis above of the annual reports from 1995, the total for 2001-2010 should be 112 (note also considerable room for judgement on number of birds as some records may refer to the same individual at different sites in the county). </t>
        </r>
      </text>
    </comment>
  </commentList>
</comments>
</file>

<file path=xl/comments9.xml><?xml version="1.0" encoding="utf-8"?>
<comments xmlns="http://schemas.openxmlformats.org/spreadsheetml/2006/main">
  <authors>
    <author>Renton Righelato</author>
  </authors>
  <commentList>
    <comment ref="D12" authorId="0" shapeId="0">
      <text>
        <r>
          <rPr>
            <b/>
            <sz val="9"/>
            <color indexed="81"/>
            <rFont val="Tahoma"/>
            <family val="2"/>
          </rPr>
          <t>Renton Righelato
&gt;21</t>
        </r>
      </text>
    </comment>
  </commentList>
</comments>
</file>

<file path=xl/sharedStrings.xml><?xml version="1.0" encoding="utf-8"?>
<sst xmlns="http://schemas.openxmlformats.org/spreadsheetml/2006/main" count="6889" uniqueCount="1412">
  <si>
    <t>Jan</t>
  </si>
  <si>
    <t>Feb</t>
  </si>
  <si>
    <t>Mar</t>
  </si>
  <si>
    <t>Apr</t>
  </si>
  <si>
    <t>May</t>
  </si>
  <si>
    <t>Jun</t>
  </si>
  <si>
    <t>Jul</t>
  </si>
  <si>
    <t>Aug</t>
  </si>
  <si>
    <t>Sep</t>
  </si>
  <si>
    <t>Oct</t>
  </si>
  <si>
    <t>Nov</t>
  </si>
  <si>
    <t>Dec</t>
  </si>
  <si>
    <t>Total</t>
  </si>
  <si>
    <t>1949/50 to 1959/60</t>
  </si>
  <si>
    <t>-</t>
  </si>
  <si>
    <t>1960/61 to 1969/70</t>
  </si>
  <si>
    <t>1970/71 to 1979/80</t>
  </si>
  <si>
    <t>1980/81 to 1989/90</t>
  </si>
  <si>
    <t>1990/1 to 1999/2000</t>
  </si>
  <si>
    <t>59*</t>
  </si>
  <si>
    <t>2000/1 to 2009/10</t>
  </si>
  <si>
    <t>Records of Bewick’s Swan by month of arrival and decade, winter 1949/50 to 2009/10</t>
  </si>
  <si>
    <t>*includes all of the two flocks wintering west of Theale in 1996 and 1997, although numbers increased after January</t>
  </si>
  <si>
    <t>Whooper Swan</t>
  </si>
  <si>
    <t>Records</t>
  </si>
  <si>
    <t>Birds</t>
  </si>
  <si>
    <t>Source: BoB 1st ed</t>
  </si>
  <si>
    <t xml:space="preserve">Total </t>
  </si>
  <si>
    <t>1944/5 to 1953/4</t>
  </si>
  <si>
    <t>1954/5 to 1963/4</t>
  </si>
  <si>
    <t>1964/5 to 1973/4</t>
  </si>
  <si>
    <t>1974/5 to 1983/4</t>
  </si>
  <si>
    <t>1984/5 to 1993/4</t>
  </si>
  <si>
    <t>1994/95 to 2003/04</t>
  </si>
  <si>
    <t>Source: pre 1994/5 BoB 1st ed; post 1993/4 taken from annual reports by SAW</t>
  </si>
  <si>
    <t>Source: pre 1994/5 from BoB 1st ed; post from annual reports by SAW</t>
  </si>
  <si>
    <t>Wigeon</t>
  </si>
  <si>
    <t>J</t>
  </si>
  <si>
    <t>F</t>
  </si>
  <si>
    <t>M</t>
  </si>
  <si>
    <t>A</t>
  </si>
  <si>
    <t>S</t>
  </si>
  <si>
    <t>O</t>
  </si>
  <si>
    <t>N</t>
  </si>
  <si>
    <t>D</t>
  </si>
  <si>
    <t>Sum of counts for 2000-10 for all sites in WeBS online dataset divided by 10</t>
  </si>
  <si>
    <t>Summering pairs May-July (excluding injured)</t>
  </si>
  <si>
    <t>Summering M May-July</t>
  </si>
  <si>
    <t>Summering F</t>
  </si>
  <si>
    <t>Max winter count</t>
  </si>
  <si>
    <t>c 1000</t>
  </si>
  <si>
    <t>Site</t>
  </si>
  <si>
    <t>Eversley</t>
  </si>
  <si>
    <t>Eversley Nov</t>
  </si>
  <si>
    <t>Wraysbury</t>
  </si>
  <si>
    <t>1980-89</t>
  </si>
  <si>
    <t>Dinton</t>
  </si>
  <si>
    <t>Twyford</t>
  </si>
  <si>
    <t>Theale</t>
  </si>
  <si>
    <t>Burghfield</t>
  </si>
  <si>
    <t>1981-1990</t>
  </si>
  <si>
    <t>1991-2000</t>
  </si>
  <si>
    <t>2001-2010</t>
  </si>
  <si>
    <t>Wraysbury GPs</t>
  </si>
  <si>
    <t>Dinton Pastures</t>
  </si>
  <si>
    <t>Burghfield GPs</t>
  </si>
  <si>
    <t>Theale GPs</t>
  </si>
  <si>
    <t>Gadwall</t>
  </si>
  <si>
    <t>TEAL</t>
  </si>
  <si>
    <t>Long term trends</t>
  </si>
  <si>
    <t>Peak from WeBS</t>
  </si>
  <si>
    <t>From Annual reports</t>
  </si>
  <si>
    <t>1975-79</t>
  </si>
  <si>
    <t>1980-84</t>
  </si>
  <si>
    <t>1985-89</t>
  </si>
  <si>
    <t>1990-94</t>
  </si>
  <si>
    <t>1995-99</t>
  </si>
  <si>
    <t>2000-04</t>
  </si>
  <si>
    <t>2005-09</t>
  </si>
  <si>
    <t>n/a</t>
  </si>
  <si>
    <t>Average of annual sum of monthly peak counts</t>
  </si>
  <si>
    <t>Bray</t>
  </si>
  <si>
    <t xml:space="preserve">Dinton </t>
  </si>
  <si>
    <t xml:space="preserve">Dorney </t>
  </si>
  <si>
    <t>Eversley GPs 77 39 26 7 1 – 2 11 35 26 23 28</t>
  </si>
  <si>
    <t>Windsor Great Park 24 18 12 4 – – – – 6 122 42 42</t>
  </si>
  <si>
    <t>Lower Farm GP 52 30 8 3 1 – – 6 8 12 30 50</t>
  </si>
  <si>
    <t>Pingewood GPs 40 – 50 14 – 3 2 5 5 12 39 63</t>
  </si>
  <si>
    <t>Wraysbury GPs 15 7 – – 2 – – 2 – – 70 63</t>
  </si>
  <si>
    <t>Others</t>
  </si>
  <si>
    <t>Dorney</t>
  </si>
  <si>
    <t xml:space="preserve"> </t>
  </si>
  <si>
    <t>Windsor</t>
  </si>
  <si>
    <t>Lower Farm</t>
  </si>
  <si>
    <t>Moatlands</t>
  </si>
  <si>
    <t>Pingewood</t>
  </si>
  <si>
    <t>unusual overnight arrival 23/7/07 21 to 88</t>
  </si>
  <si>
    <t>Bray GPs 50 36 18 12 2 1 1 2 14 27 29 21</t>
  </si>
  <si>
    <t>Dinton Pastures CP 68 91 50 20 2 2 1 17 48 24 40 54</t>
  </si>
  <si>
    <t>Dorney Wetlands 67 35 47 20 2 1 – 8 55 76 50 55</t>
  </si>
  <si>
    <t>Eversley GPs 56 50 6 5 – 2 – 13 15 30 – 50</t>
  </si>
  <si>
    <t>Great Meadow Pond 120 88 21 3 – – 1 6 4 37 20 4</t>
  </si>
  <si>
    <t>Lower Farm GP 110 50 18 8 3 2 2 11 53 51 65 46</t>
  </si>
  <si>
    <t>Padworth Lane GP 30 – 30 12 2 2 5 8 12 – 17 –</t>
  </si>
  <si>
    <t>Pingewood GPs – 26 76 17 2 – 1 4 38 – – –</t>
  </si>
  <si>
    <t>Thatcham GPs 92 29 56 3 – – – 2 4 15 15 10</t>
  </si>
  <si>
    <t>Theale GPs 20 40 3 – – – – – 5 2 – 10</t>
  </si>
  <si>
    <t>Wraysbury GPs 46 90 – 4 – – – – – – 76 77</t>
  </si>
  <si>
    <t>–</t>
  </si>
  <si>
    <t>Other</t>
  </si>
  <si>
    <t>Jubilee</t>
  </si>
  <si>
    <t>Lower</t>
  </si>
  <si>
    <t>Padworth</t>
  </si>
  <si>
    <t>Thatcham</t>
  </si>
  <si>
    <t>Aldermaston</t>
  </si>
  <si>
    <t>Lavell’s</t>
  </si>
  <si>
    <t>Ruscombe</t>
  </si>
  <si>
    <t>Slough</t>
  </si>
  <si>
    <t>Theale/Moatlands</t>
  </si>
  <si>
    <t>Woolhampton</t>
  </si>
  <si>
    <t>Horton</t>
  </si>
  <si>
    <t>Tickleback</t>
  </si>
  <si>
    <t>Twford</t>
  </si>
  <si>
    <t>Data taken from Annual Reports:</t>
  </si>
  <si>
    <t xml:space="preserve">Mallard </t>
  </si>
  <si>
    <t>Counts from four sites for which there are comprehensive records published in Annual Reports: Dinton Pasture, Dorney wetlands (including Jubilee River), Thatcham and Lower Farm.</t>
  </si>
  <si>
    <t>Where no counts were recorded, interpolations have been made (in red). These account for 11% of records (9% of birds).</t>
  </si>
  <si>
    <t>DP</t>
  </si>
  <si>
    <t>Interpolations:</t>
  </si>
  <si>
    <t>% interpolation</t>
  </si>
  <si>
    <t xml:space="preserve">Counts are from sites for which there were comprehensive records in annual reports. </t>
  </si>
  <si>
    <t>The sites (peak winter count) were: Dinton Pastures (165), Dorney Wetlands (249), Thatcham Discovery Centre (252), Lower Farm Gravel Pit (100).</t>
  </si>
  <si>
    <t>From 1st edition table 25</t>
  </si>
  <si>
    <t>Estimated from annual reports</t>
  </si>
  <si>
    <t>1950/1 to 1954/5</t>
  </si>
  <si>
    <t>1954/5 to 1959/60</t>
  </si>
  <si>
    <t>1960/1 to 1964/5</t>
  </si>
  <si>
    <t>1965/6 to 1969/70</t>
  </si>
  <si>
    <t>1970/1 to 1974/5</t>
  </si>
  <si>
    <t>1975/6 to 1979/80</t>
  </si>
  <si>
    <t>1980/1 to 1984/5</t>
  </si>
  <si>
    <t>1985/6 to 1989/90</t>
  </si>
  <si>
    <t>1990/1 to 1994/5</t>
  </si>
  <si>
    <t>1995/6 to 1999/2000</t>
  </si>
  <si>
    <t>2000/1 to 2004/5*</t>
  </si>
  <si>
    <t>2005/6 to 2009/2010</t>
  </si>
  <si>
    <t>Average/yr</t>
  </si>
  <si>
    <t>April bird ? Escape</t>
  </si>
  <si>
    <t>22 over DP 10 march</t>
  </si>
  <si>
    <t>1 at QMR 29 May - ?wild</t>
  </si>
  <si>
    <t>150 on Fobney floods in February (floods in Jan followed by hard weather): 200 total estimate for month is excluded</t>
  </si>
  <si>
    <t>PINTAIL</t>
  </si>
  <si>
    <t>5-yr total</t>
  </si>
  <si>
    <t>5-yr average</t>
  </si>
  <si>
    <t>Total for 1990-2009</t>
  </si>
  <si>
    <t>fem Eversley 10 June (pr at Bulmershe on 6 June 1937)</t>
  </si>
  <si>
    <t>Garganey</t>
  </si>
  <si>
    <t>1946-55</t>
  </si>
  <si>
    <t>2 stayed to Oct 15 at Old Slade</t>
  </si>
  <si>
    <t>1956-65</t>
  </si>
  <si>
    <t>1966-75</t>
  </si>
  <si>
    <t>2 stayed to Oct 19 at Wraysbury</t>
  </si>
  <si>
    <t>1976-85</t>
  </si>
  <si>
    <t>up to 8 on floods at Dorney Common aug</t>
  </si>
  <si>
    <t>5 lavells jul 23</t>
  </si>
  <si>
    <t>total</t>
  </si>
  <si>
    <t>1 stayed to  11 Nov</t>
  </si>
  <si>
    <t>1996-2005</t>
  </si>
  <si>
    <t>2006-11</t>
  </si>
  <si>
    <t>1986-95</t>
  </si>
  <si>
    <t>Post 1994 - Records from annual reports &amp; county database</t>
  </si>
  <si>
    <t>1995+ data taken from annual reports up to 2008 then county database</t>
  </si>
  <si>
    <t>Shoveler</t>
  </si>
  <si>
    <t>2000-09</t>
  </si>
  <si>
    <t>Annual report data 2000 - 2008</t>
  </si>
  <si>
    <t>Muddy</t>
  </si>
  <si>
    <t>Aldermaston GP</t>
  </si>
  <si>
    <t>Bray GP</t>
  </si>
  <si>
    <t>Burghfield GP</t>
  </si>
  <si>
    <t>DintomPastures/Lavell's Lake</t>
  </si>
  <si>
    <t>Eversley GP</t>
  </si>
  <si>
    <t>Domey W</t>
  </si>
  <si>
    <t>Lower Fm GP</t>
  </si>
  <si>
    <t>Pingewood GP</t>
  </si>
  <si>
    <t>Thatcham GP</t>
  </si>
  <si>
    <t>Hosehill Lake</t>
  </si>
  <si>
    <t>Twyford GP</t>
  </si>
  <si>
    <t>Wraysbury GP</t>
  </si>
  <si>
    <t>(Thatcham)</t>
  </si>
  <si>
    <t>Whiteknights</t>
  </si>
  <si>
    <t>Great</t>
  </si>
  <si>
    <t>Lea</t>
  </si>
  <si>
    <t>other sites</t>
  </si>
  <si>
    <t>WeBS peak winter counts from WeBS online dataset</t>
  </si>
  <si>
    <t>QMR</t>
  </si>
  <si>
    <t>White-fronted Goose</t>
  </si>
  <si>
    <t>Bewicks Swan</t>
  </si>
  <si>
    <t>Red-crested Pochard</t>
  </si>
  <si>
    <t xml:space="preserve">Annual average of peak count </t>
  </si>
  <si>
    <t>2006 to 2010</t>
  </si>
  <si>
    <t>1946 to 1955</t>
  </si>
  <si>
    <t>1956 to 1965</t>
  </si>
  <si>
    <t>1966 to 1975</t>
  </si>
  <si>
    <t>1976 to 1985</t>
  </si>
  <si>
    <t>1986 to 1995</t>
  </si>
  <si>
    <t>1996 to 2005</t>
  </si>
  <si>
    <t>2006 to 2010*</t>
  </si>
  <si>
    <t>* note 5 year period</t>
  </si>
  <si>
    <t>total 1946-2010</t>
  </si>
  <si>
    <t>Average 1996-2010</t>
  </si>
  <si>
    <t>Sum of monthly counts</t>
  </si>
  <si>
    <t>Average of peak monthly counts</t>
  </si>
  <si>
    <t>Red crested Pochard: birds recorded by month from 1946 to 2010. data to 1994 from BoB 1st ed; data 1995 - 2010 from annual reports</t>
  </si>
  <si>
    <t>Pochard</t>
  </si>
  <si>
    <t>Confirmed breeding pairs from annual reports 1995-2011</t>
  </si>
  <si>
    <t>Gt Meadow Pond</t>
  </si>
  <si>
    <t>Old Slade</t>
  </si>
  <si>
    <t>?</t>
  </si>
  <si>
    <t>East</t>
  </si>
  <si>
    <t>Central</t>
  </si>
  <si>
    <t>West</t>
  </si>
  <si>
    <t>1950-9</t>
  </si>
  <si>
    <t>1960-9</t>
  </si>
  <si>
    <t>1970-9</t>
  </si>
  <si>
    <t>1980-9</t>
  </si>
  <si>
    <t>1990-9</t>
  </si>
  <si>
    <t>2000-9</t>
  </si>
  <si>
    <t>Year</t>
  </si>
  <si>
    <t>Annual total</t>
  </si>
  <si>
    <t>Peak count</t>
  </si>
  <si>
    <t>Breeding confirmed</t>
  </si>
  <si>
    <t>—</t>
  </si>
  <si>
    <t>Twyford GPs</t>
  </si>
  <si>
    <t>Theale Area GPs</t>
  </si>
  <si>
    <t>Eversley GPs</t>
  </si>
  <si>
    <t>Dinton Pastures/Lavell's</t>
  </si>
  <si>
    <t>Old Slade NR</t>
  </si>
  <si>
    <t>Muddy Lane</t>
  </si>
  <si>
    <t>Summerleaze GP</t>
  </si>
  <si>
    <t>Old</t>
  </si>
  <si>
    <t>Summerleaze</t>
  </si>
  <si>
    <t>No breeding confirmed</t>
  </si>
  <si>
    <t>Several reports of summering birds (1-2). No confirmed breeding</t>
  </si>
  <si>
    <t>Great Meadow Pond</t>
  </si>
  <si>
    <t>Confirmed at Lower Farm (first since 1998)</t>
  </si>
  <si>
    <t>Other sites</t>
  </si>
  <si>
    <t>Period</t>
  </si>
  <si>
    <t>1980/1 to 1989/90</t>
  </si>
  <si>
    <t xml:space="preserve">Average </t>
  </si>
  <si>
    <t>Highest</t>
  </si>
  <si>
    <t>Average</t>
  </si>
  <si>
    <t>Wraysbury Gravel Pits</t>
  </si>
  <si>
    <t>Burghfield Gravel Pits</t>
  </si>
  <si>
    <t>Theale Gravel Pits</t>
  </si>
  <si>
    <t>Monthly maxima from annual reports 1998-2008.  Data for 2009-2011 from county database used for figs 20 and 22</t>
  </si>
  <si>
    <t>Tufted Duck</t>
  </si>
  <si>
    <t>Average yearly max 1982/3-1989/90</t>
  </si>
  <si>
    <t>Average yearly max 2002/3-2008/9</t>
  </si>
  <si>
    <t>Sum of monthly peak counts</t>
  </si>
  <si>
    <t>Annual peak count</t>
  </si>
  <si>
    <t>Br</t>
  </si>
  <si>
    <t>Muddy Lane GP</t>
  </si>
  <si>
    <t>Average of prior Oct-March</t>
  </si>
  <si>
    <t>July</t>
  </si>
  <si>
    <t>Scaup</t>
  </si>
  <si>
    <t>Eider</t>
  </si>
  <si>
    <t>From 1st ed</t>
  </si>
  <si>
    <t>1995-2012 from reports</t>
  </si>
  <si>
    <t>Long-tailed Duck</t>
  </si>
  <si>
    <t>1994/5 to 2012/3</t>
  </si>
  <si>
    <t>Common Scoter</t>
  </si>
  <si>
    <t>1947 to 1960</t>
  </si>
  <si>
    <t>1961 to 1970</t>
  </si>
  <si>
    <t>1971 to 1980</t>
  </si>
  <si>
    <t>1981 to 1990</t>
  </si>
  <si>
    <t>1991 to 2000</t>
  </si>
  <si>
    <t>2001 to 2010</t>
  </si>
  <si>
    <t>Goldeneye</t>
  </si>
  <si>
    <t>Max</t>
  </si>
  <si>
    <t>Hosehill</t>
  </si>
  <si>
    <t>Wraysbury/Horton</t>
  </si>
  <si>
    <t>Dinton Pastures CP</t>
  </si>
  <si>
    <t>Moatlands GPs</t>
  </si>
  <si>
    <t>Queen Mother Reservoir</t>
  </si>
  <si>
    <t>Moatlands GP</t>
  </si>
  <si>
    <t>Theale GP</t>
  </si>
  <si>
    <t>Queen Mother Res</t>
  </si>
  <si>
    <t>Horton GPs</t>
  </si>
  <si>
    <t>Elsewhere</t>
  </si>
  <si>
    <t>Hosehill Lake, Theale GPs</t>
  </si>
  <si>
    <t>April</t>
  </si>
  <si>
    <t>June</t>
  </si>
  <si>
    <t>Sept</t>
  </si>
  <si>
    <t>Smew</t>
  </si>
  <si>
    <t>1946/7   to 55/6</t>
  </si>
  <si>
    <t>1956/7   to 65/6</t>
  </si>
  <si>
    <t>1966/7   to 75/6</t>
  </si>
  <si>
    <t>1976/7   to 85/6</t>
  </si>
  <si>
    <t>1986/7   to 95/6</t>
  </si>
  <si>
    <t>1996/7 to 05/06</t>
  </si>
  <si>
    <t xml:space="preserve">Jan </t>
  </si>
  <si>
    <t>Annual average</t>
  </si>
  <si>
    <t>1978/9 to 1985/6</t>
  </si>
  <si>
    <t>1986/7 to 1995/6</t>
  </si>
  <si>
    <t>1996/7 to 2005/6</t>
  </si>
  <si>
    <t>2006/7 to 2010/11</t>
  </si>
  <si>
    <t>Totals</t>
  </si>
  <si>
    <t>Total birds</t>
  </si>
  <si>
    <t>2006/7 to 10/11</t>
  </si>
  <si>
    <t>Red-breasted Merganser</t>
  </si>
  <si>
    <t>1952/3 to 1963/4</t>
  </si>
  <si>
    <t xml:space="preserve">1994/5 to 2003/4 </t>
  </si>
  <si>
    <t>2004/5 to 2010/11</t>
  </si>
  <si>
    <t>Goosander</t>
  </si>
  <si>
    <t>47/8</t>
  </si>
  <si>
    <t>48/9</t>
  </si>
  <si>
    <t>49/0</t>
  </si>
  <si>
    <t>50/1</t>
  </si>
  <si>
    <t>51/2</t>
  </si>
  <si>
    <t>52/3</t>
  </si>
  <si>
    <t>53/4</t>
  </si>
  <si>
    <t>54/5</t>
  </si>
  <si>
    <t>55/6</t>
  </si>
  <si>
    <t>56/7</t>
  </si>
  <si>
    <t>57/8</t>
  </si>
  <si>
    <t>58/9</t>
  </si>
  <si>
    <t>59/0</t>
  </si>
  <si>
    <t>60/1</t>
  </si>
  <si>
    <t>61/2</t>
  </si>
  <si>
    <t>62/3</t>
  </si>
  <si>
    <t>63/4</t>
  </si>
  <si>
    <t>64/5</t>
  </si>
  <si>
    <t>65/6</t>
  </si>
  <si>
    <t>66/7</t>
  </si>
  <si>
    <t>67/8</t>
  </si>
  <si>
    <t>68/9</t>
  </si>
  <si>
    <t>69/0</t>
  </si>
  <si>
    <t>70/1</t>
  </si>
  <si>
    <t>71/2</t>
  </si>
  <si>
    <t>72/3</t>
  </si>
  <si>
    <t>73/4</t>
  </si>
  <si>
    <t>74/5</t>
  </si>
  <si>
    <t>75/6</t>
  </si>
  <si>
    <t>76/7</t>
  </si>
  <si>
    <t>77/8</t>
  </si>
  <si>
    <t>78/9</t>
  </si>
  <si>
    <t>79/0</t>
  </si>
  <si>
    <t>80/1</t>
  </si>
  <si>
    <t>81/2</t>
  </si>
  <si>
    <t>82/3</t>
  </si>
  <si>
    <t>83/4</t>
  </si>
  <si>
    <t>84/5</t>
  </si>
  <si>
    <t>85/6</t>
  </si>
  <si>
    <t>86/7</t>
  </si>
  <si>
    <t>87/8</t>
  </si>
  <si>
    <t>88/9</t>
  </si>
  <si>
    <t>89/0</t>
  </si>
  <si>
    <t>90/1</t>
  </si>
  <si>
    <t>91/2</t>
  </si>
  <si>
    <t>92/3</t>
  </si>
  <si>
    <t>93/4</t>
  </si>
  <si>
    <t>94/5</t>
  </si>
  <si>
    <t>95/6</t>
  </si>
  <si>
    <t>96/7</t>
  </si>
  <si>
    <t>97/8</t>
  </si>
  <si>
    <t>98/9</t>
  </si>
  <si>
    <t>99/0</t>
  </si>
  <si>
    <t>2000/1</t>
  </si>
  <si>
    <t>2001/2</t>
  </si>
  <si>
    <t>2002/3</t>
  </si>
  <si>
    <t>2003/4</t>
  </si>
  <si>
    <t>2004/5</t>
  </si>
  <si>
    <t>2005/6</t>
  </si>
  <si>
    <t>2006/7</t>
  </si>
  <si>
    <t>2007/8</t>
  </si>
  <si>
    <t>2008/9</t>
  </si>
  <si>
    <t>2009/10</t>
  </si>
  <si>
    <t>2010/11</t>
  </si>
  <si>
    <t>1946/7</t>
  </si>
  <si>
    <t>Red-throated Diver</t>
  </si>
  <si>
    <t>1995-2011</t>
  </si>
  <si>
    <t>1995-2012</t>
  </si>
  <si>
    <t>Black-throated Diver</t>
  </si>
  <si>
    <t>Great Northern Diver</t>
  </si>
  <si>
    <t>1929-1994</t>
  </si>
  <si>
    <t>Figure 39 Great Northern Diver birds recorded 1929 to 2012, by month of arrival.</t>
  </si>
  <si>
    <t>Gannet</t>
  </si>
  <si>
    <t>1900 - 1994</t>
  </si>
  <si>
    <t>1995 - 2012</t>
  </si>
  <si>
    <t>Shag</t>
  </si>
  <si>
    <t>From 1st ed 1963-1994</t>
  </si>
  <si>
    <t>From annual reports</t>
  </si>
  <si>
    <t>From annual reports 1995-2008; county database 2009-12</t>
  </si>
  <si>
    <t>1963 - 1994</t>
  </si>
  <si>
    <t>Bittern</t>
  </si>
  <si>
    <t>Ten-yearly totals of Bittern records, winter 1945/6 to 2004/5</t>
  </si>
  <si>
    <t>1945/6 to 1954/5</t>
  </si>
  <si>
    <t>1955/6 to 1964/5</t>
  </si>
  <si>
    <t>1965/6 to 1974/5</t>
  </si>
  <si>
    <t>1975/6 to 1984/5</t>
  </si>
  <si>
    <t>1985/6 to 1994/5</t>
  </si>
  <si>
    <t>1995/6 to 2004/5</t>
  </si>
  <si>
    <t>2005/6 to 2010/11</t>
  </si>
  <si>
    <t>1945/6 -  1994/5</t>
  </si>
  <si>
    <t>1995/6 - 2010/1</t>
  </si>
  <si>
    <t>From annual reports to 2008 and county database 2009-11</t>
  </si>
  <si>
    <t>Great-crested Grebe</t>
  </si>
  <si>
    <t>141-150</t>
  </si>
  <si>
    <t>302-340</t>
  </si>
  <si>
    <t>Number of waters holding birds</t>
  </si>
  <si>
    <t>Number of adult birds</t>
  </si>
  <si>
    <t>Table 1</t>
  </si>
  <si>
    <t>Great-crested Grebe: BTO Survey results for Berkshire</t>
  </si>
  <si>
    <t>Red-necked Grebe</t>
  </si>
  <si>
    <t>69/70</t>
  </si>
  <si>
    <t>79/80</t>
  </si>
  <si>
    <t>89/90</t>
  </si>
  <si>
    <t>99/00</t>
  </si>
  <si>
    <t>00/1</t>
  </si>
  <si>
    <t>01/2</t>
  </si>
  <si>
    <t>02/3</t>
  </si>
  <si>
    <t>03/4</t>
  </si>
  <si>
    <t>04/5</t>
  </si>
  <si>
    <t>05/6</t>
  </si>
  <si>
    <t>06/7</t>
  </si>
  <si>
    <t>07/8</t>
  </si>
  <si>
    <t>08/9</t>
  </si>
  <si>
    <t>09/10</t>
  </si>
  <si>
    <t>10/11</t>
  </si>
  <si>
    <t>11/12</t>
  </si>
  <si>
    <r>
      <rPr>
        <b/>
        <sz val="11"/>
        <color theme="1"/>
        <rFont val="Calibri"/>
        <family val="2"/>
        <scheme val="minor"/>
      </rPr>
      <t>Fig 44</t>
    </r>
    <r>
      <rPr>
        <sz val="11"/>
        <color theme="1"/>
        <rFont val="Calibri"/>
        <family val="2"/>
        <scheme val="minor"/>
      </rPr>
      <t xml:space="preserve"> Red-necked Grebe: birds recorded each winter from 1966/7 to 2011/12.</t>
    </r>
  </si>
  <si>
    <t>Birds recorded</t>
  </si>
  <si>
    <r>
      <rPr>
        <b/>
        <sz val="11"/>
        <color theme="1"/>
        <rFont val="Calibri"/>
        <family val="2"/>
        <scheme val="minor"/>
      </rPr>
      <t>Figure 45</t>
    </r>
    <r>
      <rPr>
        <sz val="11"/>
        <color theme="1"/>
        <rFont val="Calibri"/>
        <family val="2"/>
        <scheme val="minor"/>
      </rPr>
      <t xml:space="preserve"> Red-necked Grebe: birds recorded from 1966/7 to 2011/2, by month of arrival.</t>
    </r>
  </si>
  <si>
    <t>1994/5 - 2011/2</t>
  </si>
  <si>
    <t>Slavonian Grebe</t>
  </si>
  <si>
    <t>1945-49</t>
  </si>
  <si>
    <t>1950-54</t>
  </si>
  <si>
    <t>1955-59</t>
  </si>
  <si>
    <t>1960-64</t>
  </si>
  <si>
    <t>1965-69</t>
  </si>
  <si>
    <t>1970-74</t>
  </si>
  <si>
    <t>1945 - 1994</t>
  </si>
  <si>
    <t>Black-necked Grebe</t>
  </si>
  <si>
    <t xml:space="preserve"> Feb</t>
  </si>
  <si>
    <t xml:space="preserve"> Mar</t>
  </si>
  <si>
    <t xml:space="preserve"> Apr</t>
  </si>
  <si>
    <t xml:space="preserve"> May</t>
  </si>
  <si>
    <t xml:space="preserve"> Jun</t>
  </si>
  <si>
    <t xml:space="preserve">  Jul</t>
  </si>
  <si>
    <t xml:space="preserve"> Aug</t>
  </si>
  <si>
    <t xml:space="preserve"> Oct</t>
  </si>
  <si>
    <t xml:space="preserve"> Nov</t>
  </si>
  <si>
    <t>Figure 49 Black-necked Grebe by month of arrival, 1936 to 2010</t>
  </si>
  <si>
    <t>Honey Buzzard</t>
  </si>
  <si>
    <r>
      <rPr>
        <b/>
        <sz val="11"/>
        <color theme="1"/>
        <rFont val="Calibri"/>
        <family val="2"/>
        <scheme val="minor"/>
      </rPr>
      <t xml:space="preserve">Fig 50 </t>
    </r>
    <r>
      <rPr>
        <sz val="11"/>
        <color theme="1"/>
        <rFont val="Calibri"/>
        <family val="2"/>
        <scheme val="minor"/>
      </rPr>
      <t>Honey Buzzard: All birds recorded 1964 to 2011; includes an exceptional passage of 24 in September 2000.</t>
    </r>
  </si>
  <si>
    <t>1964-1994</t>
  </si>
  <si>
    <t>Marsh Harrier</t>
  </si>
  <si>
    <t>1948-60</t>
  </si>
  <si>
    <t>1961-70</t>
  </si>
  <si>
    <t>1971-80</t>
  </si>
  <si>
    <t>2001-10</t>
  </si>
  <si>
    <t>Hen Harrier</t>
  </si>
  <si>
    <t>Period yrs</t>
  </si>
  <si>
    <r>
      <t xml:space="preserve">1947/8 </t>
    </r>
    <r>
      <rPr>
        <sz val="9"/>
        <color theme="1"/>
        <rFont val="Calibri"/>
        <family val="2"/>
        <scheme val="minor"/>
      </rPr>
      <t xml:space="preserve">to </t>
    </r>
    <r>
      <rPr>
        <sz val="9"/>
        <color theme="1"/>
        <rFont val="Arial"/>
        <family val="2"/>
      </rPr>
      <t>1963/4</t>
    </r>
  </si>
  <si>
    <t>1947/8-63/4</t>
  </si>
  <si>
    <r>
      <t xml:space="preserve">1964/5 </t>
    </r>
    <r>
      <rPr>
        <sz val="9"/>
        <color theme="1"/>
        <rFont val="Calibri"/>
        <family val="2"/>
        <scheme val="minor"/>
      </rPr>
      <t xml:space="preserve">to </t>
    </r>
    <r>
      <rPr>
        <sz val="9"/>
        <color theme="1"/>
        <rFont val="Arial"/>
        <family val="2"/>
      </rPr>
      <t>1973/4</t>
    </r>
  </si>
  <si>
    <t>1964/5-73/4</t>
  </si>
  <si>
    <r>
      <t xml:space="preserve">1974/5 </t>
    </r>
    <r>
      <rPr>
        <sz val="9"/>
        <color theme="1"/>
        <rFont val="Calibri"/>
        <family val="2"/>
        <scheme val="minor"/>
      </rPr>
      <t xml:space="preserve">to </t>
    </r>
    <r>
      <rPr>
        <sz val="9"/>
        <color theme="1"/>
        <rFont val="Arial"/>
        <family val="2"/>
      </rPr>
      <t>1983/4</t>
    </r>
  </si>
  <si>
    <t>1974/5-83/4</t>
  </si>
  <si>
    <r>
      <t xml:space="preserve">1984/5 </t>
    </r>
    <r>
      <rPr>
        <sz val="9"/>
        <color theme="1"/>
        <rFont val="Calibri"/>
        <family val="2"/>
        <scheme val="minor"/>
      </rPr>
      <t xml:space="preserve">to </t>
    </r>
    <r>
      <rPr>
        <sz val="9"/>
        <color theme="1"/>
        <rFont val="Arial"/>
        <family val="2"/>
      </rPr>
      <t>1993/4</t>
    </r>
  </si>
  <si>
    <t>1984/5-93/4</t>
  </si>
  <si>
    <t>1994/5 to 2003/4</t>
  </si>
  <si>
    <t>1994/5-2003/4</t>
  </si>
  <si>
    <t>2004/5-10/11</t>
  </si>
  <si>
    <t>Probables 1947-1994</t>
  </si>
  <si>
    <r>
      <rPr>
        <b/>
        <sz val="11"/>
        <color theme="1"/>
        <rFont val="Calibri"/>
        <family val="2"/>
        <scheme val="minor"/>
      </rPr>
      <t>Fig 53</t>
    </r>
    <r>
      <rPr>
        <sz val="11"/>
        <color theme="1"/>
        <rFont val="Calibri"/>
        <family val="2"/>
        <scheme val="minor"/>
      </rPr>
      <t xml:space="preserve"> Hen Harrier: Average number of birds recorded per year (excluding 14 (7%) ring tails recorded as "probable")</t>
    </r>
  </si>
  <si>
    <r>
      <rPr>
        <b/>
        <sz val="11"/>
        <color theme="1"/>
        <rFont val="Calibri"/>
        <family val="2"/>
        <scheme val="minor"/>
      </rPr>
      <t>Fig 54</t>
    </r>
    <r>
      <rPr>
        <sz val="11"/>
        <color theme="1"/>
        <rFont val="Calibri"/>
        <family val="2"/>
        <scheme val="minor"/>
      </rPr>
      <t xml:space="preserve"> Hen Harrier: All birds recorded from 1947/8 to 2010/11 by month of arrival  (excluding 14 (7%) ring tails recorded as "probable")</t>
    </r>
  </si>
  <si>
    <t>Data to 1994 from 1st ed.; 1995-2008 from annual reports; 2009-11 from county database</t>
  </si>
  <si>
    <t>Montagu's Harrier</t>
  </si>
  <si>
    <t>1925-94</t>
  </si>
  <si>
    <t>1925 to 2011</t>
  </si>
  <si>
    <r>
      <t xml:space="preserve">Records of Montagu’s Harriers by month, </t>
    </r>
    <r>
      <rPr>
        <sz val="8"/>
        <color theme="1"/>
        <rFont val="Bookman Old Style"/>
        <family val="1"/>
      </rPr>
      <t xml:space="preserve">1925 </t>
    </r>
    <r>
      <rPr>
        <i/>
        <sz val="9"/>
        <color theme="1"/>
        <rFont val="Calibri"/>
        <family val="2"/>
        <scheme val="minor"/>
      </rPr>
      <t>to 2011 (excluding summering birds)</t>
    </r>
  </si>
  <si>
    <t>Data from 1st ed</t>
  </si>
  <si>
    <t>Data from annual reports to 2008, then county database.</t>
  </si>
  <si>
    <t>Summering birds are those recorded May-July in the west of the Berkshire Downs</t>
  </si>
  <si>
    <t>Month totals</t>
  </si>
  <si>
    <t>Osprey</t>
  </si>
  <si>
    <t>1951-60</t>
  </si>
  <si>
    <t>1981-90</t>
  </si>
  <si>
    <t>1991-00</t>
  </si>
  <si>
    <t>Birds/yr</t>
  </si>
  <si>
    <t>1995 - 2010</t>
  </si>
  <si>
    <r>
      <rPr>
        <b/>
        <sz val="10"/>
        <color theme="1"/>
        <rFont val="Calibri"/>
        <family val="2"/>
        <scheme val="minor"/>
      </rPr>
      <t xml:space="preserve">Fig 56 </t>
    </r>
    <r>
      <rPr>
        <sz val="10"/>
        <color theme="1"/>
        <rFont val="Calibri"/>
        <family val="2"/>
        <scheme val="minor"/>
      </rPr>
      <t>Osprey:Average number of birds recorded per year from 1951-60 to 2001-10</t>
    </r>
  </si>
  <si>
    <t>1951-2010</t>
  </si>
  <si>
    <t>1995-2000</t>
  </si>
  <si>
    <t>1951-94</t>
  </si>
  <si>
    <t>Merlin</t>
  </si>
  <si>
    <t>1950/1-59/60</t>
  </si>
  <si>
    <t>1960/1-69/70</t>
  </si>
  <si>
    <t>1970/1-79/80</t>
  </si>
  <si>
    <t>1980/1-89/90</t>
  </si>
  <si>
    <t>2000/01-09/10</t>
  </si>
  <si>
    <t>1990/1 - 1993/4</t>
  </si>
  <si>
    <t>1994/5 - 1999/0</t>
  </si>
  <si>
    <r>
      <rPr>
        <b/>
        <sz val="10"/>
        <color theme="1"/>
        <rFont val="Calibri"/>
        <family val="2"/>
        <scheme val="minor"/>
      </rPr>
      <t>Fig 59</t>
    </r>
    <r>
      <rPr>
        <sz val="10"/>
        <color theme="1"/>
        <rFont val="Calibri"/>
        <family val="2"/>
        <scheme val="minor"/>
      </rPr>
      <t xml:space="preserve"> Merlin: All birds recorded 1950/1 to 2009/10 by month of arrival</t>
    </r>
  </si>
  <si>
    <t>from annual reports</t>
  </si>
  <si>
    <t>from 1st ed.</t>
  </si>
  <si>
    <t>Spotted Crake</t>
  </si>
  <si>
    <t>1938/9 to 1963/4</t>
  </si>
  <si>
    <t>2004/5 to 2010/1</t>
  </si>
  <si>
    <t>1964/5 - 1983/4</t>
  </si>
  <si>
    <r>
      <rPr>
        <b/>
        <sz val="11"/>
        <color theme="1"/>
        <rFont val="Calibri"/>
        <family val="2"/>
        <scheme val="minor"/>
      </rPr>
      <t>Figure 60</t>
    </r>
    <r>
      <rPr>
        <sz val="11"/>
        <color theme="1"/>
        <rFont val="Calibri"/>
        <family val="2"/>
        <scheme val="minor"/>
      </rPr>
      <t xml:space="preserve"> Spotted Crake: birds recorded by month of arrival. (a) 1964/5 to 1983/4; (b) 1984/5 to 2010/11.</t>
    </r>
  </si>
  <si>
    <t>Corncrake</t>
  </si>
  <si>
    <t>1931-40</t>
  </si>
  <si>
    <t>1941-50</t>
  </si>
  <si>
    <t>March</t>
  </si>
  <si>
    <t xml:space="preserve">Corncrake: birds recorded from 1950 to 2010, by month of arrival </t>
  </si>
  <si>
    <r>
      <rPr>
        <b/>
        <sz val="11"/>
        <color theme="1"/>
        <rFont val="Calibri"/>
        <family val="2"/>
        <scheme val="minor"/>
      </rPr>
      <t>Figure 61</t>
    </r>
    <r>
      <rPr>
        <sz val="11"/>
        <color theme="1"/>
        <rFont val="Calibri"/>
        <family val="2"/>
        <scheme val="minor"/>
      </rPr>
      <t xml:space="preserve"> Corncrake: birds recorded per decade from 1931-40 to 2001-10.</t>
    </r>
  </si>
  <si>
    <r>
      <rPr>
        <b/>
        <sz val="11"/>
        <color theme="1"/>
        <rFont val="Calibri"/>
        <family val="2"/>
        <scheme val="minor"/>
      </rPr>
      <t>Figure 62</t>
    </r>
    <r>
      <rPr>
        <sz val="11"/>
        <color theme="1"/>
        <rFont val="Calibri"/>
        <family val="2"/>
        <scheme val="minor"/>
      </rPr>
      <t xml:space="preserve"> Corncrake: birds recorded from 1950 to 2010, by month of arrival </t>
    </r>
  </si>
  <si>
    <t>1950-2010</t>
  </si>
  <si>
    <t>1950 - 1994</t>
  </si>
  <si>
    <t>1984/5 - 2010/1</t>
  </si>
  <si>
    <t>From 1st ed.</t>
  </si>
  <si>
    <t>Coot</t>
  </si>
  <si>
    <t>Coot: Maximum counts at major sites</t>
  </si>
  <si>
    <t>1982/3 to 1989/90</t>
  </si>
  <si>
    <t>2002/3 to 2010/11</t>
  </si>
  <si>
    <t>Average yearly maximum</t>
  </si>
  <si>
    <t>Highest count</t>
  </si>
  <si>
    <t>Data from WeBS for sites reporting more than 400 birds.</t>
  </si>
  <si>
    <t>Avocet</t>
  </si>
  <si>
    <t>29-37 birds. Some records of log staying birds may duplicate month to month</t>
  </si>
  <si>
    <t>2 May-Aug at Hosehill.  1s and 2s mobile around Theale area accounts for most records</t>
  </si>
  <si>
    <t>7 Wraysbury 24 July</t>
  </si>
  <si>
    <t>6  May 26 QMR</t>
  </si>
  <si>
    <t>Data from First edition up to 1994 then annual reports</t>
  </si>
  <si>
    <t>Data from annual reports 1995-2008; from first edition 1968-94</t>
  </si>
  <si>
    <t>Data from annual reports</t>
  </si>
  <si>
    <t>Oystercatcher</t>
  </si>
  <si>
    <t>By decade</t>
  </si>
  <si>
    <t>1996 - 2005</t>
  </si>
  <si>
    <t>1986/95</t>
  </si>
  <si>
    <t>1976/85</t>
  </si>
  <si>
    <t>1966/75</t>
  </si>
  <si>
    <t>1956/65</t>
  </si>
  <si>
    <t>1946/55</t>
  </si>
  <si>
    <t>Golden Plover</t>
  </si>
  <si>
    <t>Month</t>
  </si>
  <si>
    <t>Slough/Dorney</t>
  </si>
  <si>
    <t>W Ilsley area</t>
  </si>
  <si>
    <t>Greenham</t>
  </si>
  <si>
    <t>Slough/dorney</t>
  </si>
  <si>
    <t>Winter Average Oct-Feb</t>
  </si>
  <si>
    <t>Winter</t>
  </si>
  <si>
    <t>Data from monthly reports</t>
  </si>
  <si>
    <t>Grey Plover</t>
  </si>
  <si>
    <t>1924-1945</t>
  </si>
  <si>
    <t>1966 to1985</t>
  </si>
  <si>
    <t>1986 to1995</t>
  </si>
  <si>
    <t>1996 to2005</t>
  </si>
  <si>
    <t>2006 to2011</t>
  </si>
  <si>
    <r>
      <rPr>
        <b/>
        <sz val="11"/>
        <color theme="1"/>
        <rFont val="Calibri"/>
        <family val="2"/>
        <scheme val="minor"/>
      </rPr>
      <t>Fig 70</t>
    </r>
    <r>
      <rPr>
        <sz val="11"/>
        <color theme="1"/>
        <rFont val="Calibri"/>
        <family val="2"/>
        <scheme val="minor"/>
      </rPr>
      <t xml:space="preserve"> Grey Plover All birds recorded 1924 - 2011 by month of arrival</t>
    </r>
  </si>
  <si>
    <t>1924 to 1945</t>
  </si>
  <si>
    <t>1946 to 1965</t>
  </si>
  <si>
    <t>1966 to 1985</t>
  </si>
  <si>
    <r>
      <rPr>
        <b/>
        <sz val="11"/>
        <color theme="1"/>
        <rFont val="Calibri"/>
        <family val="2"/>
        <scheme val="minor"/>
      </rPr>
      <t>Fig 69</t>
    </r>
    <r>
      <rPr>
        <sz val="11"/>
        <color theme="1"/>
        <rFont val="Calibri"/>
        <family val="2"/>
        <scheme val="minor"/>
      </rPr>
      <t xml:space="preserve"> Grey Plover: birds recorded per year</t>
    </r>
  </si>
  <si>
    <t>Ringed Plover</t>
  </si>
  <si>
    <t>Monthly figures exclude breeding/summering birds</t>
  </si>
  <si>
    <t>9+</t>
  </si>
  <si>
    <t>11+</t>
  </si>
  <si>
    <t xml:space="preserve"> +</t>
  </si>
  <si>
    <t>3+</t>
  </si>
  <si>
    <t>8+</t>
  </si>
  <si>
    <t>4 or 5</t>
  </si>
  <si>
    <t>nest in wheat field</t>
  </si>
  <si>
    <t>:?</t>
  </si>
  <si>
    <t>40-50 at Slough SF May 27 highest for Berks</t>
  </si>
  <si>
    <t>2?</t>
  </si>
  <si>
    <t>3 or 4</t>
  </si>
  <si>
    <t xml:space="preserve"> 1 to 3</t>
  </si>
  <si>
    <t>Total for 16 years with all monthly counts in reports</t>
  </si>
  <si>
    <t xml:space="preserve">Aug </t>
  </si>
  <si>
    <t>Average monthly totals</t>
  </si>
  <si>
    <t>Monthly totals of Ringed Plover: Data from Annual reports. Highlighted years have incomplete data and are not used in calculating the average</t>
  </si>
  <si>
    <t>Pairs</t>
  </si>
  <si>
    <t>Sites</t>
  </si>
  <si>
    <t>Whimbrel</t>
  </si>
  <si>
    <t>Data for 1923-1994 from 1st ed</t>
  </si>
  <si>
    <t>Curlew</t>
  </si>
  <si>
    <r>
      <rPr>
        <b/>
        <sz val="11"/>
        <color theme="1"/>
        <rFont val="Calibri"/>
        <family val="2"/>
        <scheme val="minor"/>
      </rPr>
      <t>Figure 73</t>
    </r>
    <r>
      <rPr>
        <sz val="11"/>
        <color theme="1"/>
        <rFont val="Calibri"/>
        <family val="2"/>
        <scheme val="minor"/>
      </rPr>
      <t>: Curlew: average number of birds recorded per year by month of arrival, 1978 - 2010</t>
    </r>
  </si>
  <si>
    <t>average/yr</t>
  </si>
  <si>
    <t>Data for 1978-1994 from 1st ed</t>
  </si>
  <si>
    <t>Black-tailed Godwit</t>
  </si>
  <si>
    <t>1923 to 1959</t>
  </si>
  <si>
    <t>1960 to 1979</t>
  </si>
  <si>
    <t>1980 to 1999</t>
  </si>
  <si>
    <t>2000 to 2011</t>
  </si>
  <si>
    <t>Data from annual reports 1995 - 2010</t>
  </si>
  <si>
    <r>
      <rPr>
        <b/>
        <sz val="11"/>
        <color theme="1"/>
        <rFont val="Calibri"/>
        <family val="2"/>
        <scheme val="minor"/>
      </rPr>
      <t>Figure 74</t>
    </r>
    <r>
      <rPr>
        <sz val="11"/>
        <color theme="1"/>
        <rFont val="Calibri"/>
        <family val="2"/>
        <scheme val="minor"/>
      </rPr>
      <t xml:space="preserve">: Black-tailed Godwit: birds recorded from 1923 to 2011, by month of arrival. </t>
    </r>
  </si>
  <si>
    <r>
      <rPr>
        <b/>
        <sz val="11"/>
        <color theme="1"/>
        <rFont val="Calibri"/>
        <family val="2"/>
        <scheme val="minor"/>
      </rPr>
      <t>Fig 75</t>
    </r>
    <r>
      <rPr>
        <sz val="11"/>
        <color theme="1"/>
        <rFont val="Calibri"/>
        <family val="2"/>
        <scheme val="minor"/>
      </rPr>
      <t xml:space="preserve"> Black-tailed Godwit average number of birds recorded per year</t>
    </r>
  </si>
  <si>
    <t>Bar-tailed Godwit</t>
  </si>
  <si>
    <t>1923-59</t>
  </si>
  <si>
    <t>1960-79</t>
  </si>
  <si>
    <t>1980-99</t>
  </si>
  <si>
    <t>2000-11</t>
  </si>
  <si>
    <r>
      <rPr>
        <b/>
        <sz val="11"/>
        <color theme="1"/>
        <rFont val="Calibri"/>
        <family val="2"/>
        <scheme val="minor"/>
      </rPr>
      <t>Figure 76</t>
    </r>
    <r>
      <rPr>
        <sz val="11"/>
        <color theme="1"/>
        <rFont val="Calibri"/>
        <family val="2"/>
        <scheme val="minor"/>
      </rPr>
      <t xml:space="preserve"> Bar-tailed Godwit: birds recorded 19323 - 2011 by month of arrival. The figure includes of 100+ in August 1978, 43 in September 1992, 54 in April  2007, 33 in May 2011.</t>
    </r>
  </si>
  <si>
    <r>
      <rPr>
        <b/>
        <sz val="11"/>
        <color theme="1"/>
        <rFont val="Calibri"/>
        <family val="2"/>
        <scheme val="minor"/>
      </rPr>
      <t>Fig 77</t>
    </r>
    <r>
      <rPr>
        <sz val="11"/>
        <color theme="1"/>
        <rFont val="Calibri"/>
        <family val="2"/>
        <scheme val="minor"/>
      </rPr>
      <t xml:space="preserve"> Bar-tailed Godwit average number of birds recorded per year</t>
    </r>
  </si>
  <si>
    <t>Data from 1st ed to 1994</t>
  </si>
  <si>
    <t>Data from annual reports from 1995</t>
  </si>
  <si>
    <t>Turnstone</t>
  </si>
  <si>
    <t>Aug Sep</t>
  </si>
  <si>
    <t>1922 to 1959</t>
  </si>
  <si>
    <r>
      <rPr>
        <b/>
        <sz val="11"/>
        <color theme="1"/>
        <rFont val="Calibri"/>
        <family val="2"/>
        <scheme val="minor"/>
      </rPr>
      <t>Figure 78</t>
    </r>
    <r>
      <rPr>
        <sz val="11"/>
        <color theme="1"/>
        <rFont val="Calibri"/>
        <family val="2"/>
        <scheme val="minor"/>
      </rPr>
      <t xml:space="preserve"> Turnstone: total number of birds recorded 1922 to 2011, by month of arrival. </t>
    </r>
  </si>
  <si>
    <r>
      <rPr>
        <b/>
        <sz val="11"/>
        <color theme="1"/>
        <rFont val="Calibri"/>
        <family val="2"/>
        <scheme val="minor"/>
      </rPr>
      <t>Figure 79</t>
    </r>
    <r>
      <rPr>
        <sz val="11"/>
        <color theme="1"/>
        <rFont val="Calibri"/>
        <family val="2"/>
        <scheme val="minor"/>
      </rPr>
      <t xml:space="preserve"> Turnstone average number of birds recorded per year</t>
    </r>
  </si>
  <si>
    <t>Data 1922-1994 from 1st ed</t>
  </si>
  <si>
    <t>Data 1995 - 2008 from annual reports and 2009-11 from county database</t>
  </si>
  <si>
    <t>Knot</t>
  </si>
  <si>
    <t>Total 1939-2011</t>
  </si>
  <si>
    <t>1939 to 1959</t>
  </si>
  <si>
    <t>Sewage farms</t>
  </si>
  <si>
    <t>Gravel pits</t>
  </si>
  <si>
    <t>Queen</t>
  </si>
  <si>
    <t>Mother</t>
  </si>
  <si>
    <t>Reservoir</t>
  </si>
  <si>
    <t>Ruff</t>
  </si>
  <si>
    <t>Total 2000 to 2009</t>
  </si>
  <si>
    <t>Temminck's Stint</t>
  </si>
  <si>
    <t>2000 to 2010</t>
  </si>
  <si>
    <t>Records of Temminck's Stint by month of arrival, 1935 to 2010.  Data 1935-1994 from 1st ed; 1995-2008 from annual reports, 2009-10 from county database</t>
  </si>
  <si>
    <t>Sanderling</t>
  </si>
  <si>
    <t>1933 to 1959</t>
  </si>
  <si>
    <t>Total 1980-2011</t>
  </si>
  <si>
    <t>Records of Sanderling by month of arrival, 1933 to 2011.  Data 1933-1994 from 1st ed; 1995-2008 from annual reports, 2009-11 from county database</t>
  </si>
  <si>
    <t>Dunlin</t>
  </si>
  <si>
    <t>Dunlin: monthly totals 2008-2011</t>
  </si>
  <si>
    <t>* flock of 40 at Burghfield 3/5/2008 excluded (those identified were Dunlin)</t>
  </si>
  <si>
    <t>*flock of 15 at QMR 7/9/2011 excluded</t>
  </si>
  <si>
    <t>* flock of 160 at QMR 7/11/2010 excluded</t>
  </si>
  <si>
    <t>Little Stint</t>
  </si>
  <si>
    <t>1922-1959</t>
  </si>
  <si>
    <t>1960-1979</t>
  </si>
  <si>
    <t>1980-1999</t>
  </si>
  <si>
    <t>2000-2011</t>
  </si>
  <si>
    <t>Total/year</t>
  </si>
  <si>
    <t>1922 to 1959*</t>
  </si>
  <si>
    <t>1980 to 1994</t>
  </si>
  <si>
    <t>Total 1922-2011</t>
  </si>
  <si>
    <t>Moatlands, QMR</t>
  </si>
  <si>
    <t>Slough (59+) QMR (28+), Eversley, Theale, Wigmore L, Lower Farm</t>
  </si>
  <si>
    <t>Slough SF, Theale GPs, QMR</t>
  </si>
  <si>
    <t xml:space="preserve">QMR, Slough </t>
  </si>
  <si>
    <t>Dorney, Lower F, QMR</t>
  </si>
  <si>
    <t>Slough SF, QMR, Lower F.</t>
  </si>
  <si>
    <t>Lower F</t>
  </si>
  <si>
    <t>Pingewood, slough, Lower Farm</t>
  </si>
  <si>
    <t>QMR Eversley</t>
  </si>
  <si>
    <t>Eversley, Pingewood, Borough Marsh</t>
  </si>
  <si>
    <t>Crookham, Borough M, Eversley</t>
  </si>
  <si>
    <t>QMR Theale</t>
  </si>
  <si>
    <t>Average/year</t>
  </si>
  <si>
    <t>Total monthly</t>
  </si>
  <si>
    <t>GPs</t>
  </si>
  <si>
    <t>QMR 10 on jun 4th (Eversley 1)</t>
  </si>
  <si>
    <t>QMR Eversley Moatlands</t>
  </si>
  <si>
    <t>QMR inc 10 on jun 7th (Moatlands 3, Eversley 1)</t>
  </si>
  <si>
    <t>QMR inc 7 on 27 may(1 Twyfford GP)</t>
  </si>
  <si>
    <t>QMR Moatlands (2), DP (1)</t>
  </si>
  <si>
    <t>QMR Moatlands (1)</t>
  </si>
  <si>
    <t>QMR Eversley (1) Pingewood (1)</t>
  </si>
  <si>
    <t>QMR 8; GPs 7</t>
  </si>
  <si>
    <t>QMR (1 at Pingewood)</t>
  </si>
  <si>
    <t>QMR (1 Moatlands)</t>
  </si>
  <si>
    <t>QMR (1 Lower Farm)</t>
  </si>
  <si>
    <t>QMR Moatlands Eversley</t>
  </si>
  <si>
    <t>QMR  inc 10 on 21 may(4 at Eversley)</t>
  </si>
  <si>
    <t>QMR inc 8 on 27 may (1 at Eversley)</t>
  </si>
  <si>
    <t>QMR Eversley Midgham</t>
  </si>
  <si>
    <t>QMR (1 Theale)</t>
  </si>
  <si>
    <t>QMR (2 Horton)</t>
  </si>
  <si>
    <t>QMR Lower Farm May 14 Sep 23</t>
  </si>
  <si>
    <t>Moatlands May 13</t>
  </si>
  <si>
    <t>Eversley, Pingewood, Lower F May 8, 14 Sep 15</t>
  </si>
  <si>
    <t>Dorney May 16</t>
  </si>
  <si>
    <t>Lower F Apr 18</t>
  </si>
  <si>
    <t>3 Greenham 12th May</t>
  </si>
  <si>
    <t>Horton GP, Dorney mid May</t>
  </si>
  <si>
    <t>Hosehill 28 may</t>
  </si>
  <si>
    <t>GP</t>
  </si>
  <si>
    <t>SF</t>
  </si>
  <si>
    <t>4 dec 12th Summerleaze GP</t>
  </si>
  <si>
    <t>2 jun 6th Theale</t>
  </si>
  <si>
    <t>Slough SF sp May; QMR sep</t>
  </si>
  <si>
    <t>QMR sp</t>
  </si>
  <si>
    <t>qmr, dorney</t>
  </si>
  <si>
    <t>qmr, Lower Farm</t>
  </si>
  <si>
    <t>QMR Aug, Nov; Lower F sep</t>
  </si>
  <si>
    <t>Average birds/year</t>
  </si>
  <si>
    <t>1980 to1999</t>
  </si>
  <si>
    <t>Slough SF, QMR</t>
  </si>
  <si>
    <t>Slough SF 5 sep 8th</t>
  </si>
  <si>
    <t>Lower Farm, Dorney, Pingewood</t>
  </si>
  <si>
    <t>Eversley3 23rd sep Borough Marsh 4 7th sep</t>
  </si>
  <si>
    <t>Midgham</t>
  </si>
  <si>
    <r>
      <rPr>
        <b/>
        <sz val="11"/>
        <color theme="1"/>
        <rFont val="Calibri"/>
        <family val="2"/>
        <scheme val="minor"/>
      </rPr>
      <t>Fig 82</t>
    </r>
    <r>
      <rPr>
        <sz val="11"/>
        <color theme="1"/>
        <rFont val="Calibri"/>
        <family val="2"/>
        <scheme val="minor"/>
      </rPr>
      <t xml:space="preserve"> Curlew Sandpiper: all birds recorded 1922-2011, by month of arrival</t>
    </r>
  </si>
  <si>
    <r>
      <rPr>
        <b/>
        <sz val="11"/>
        <color theme="1"/>
        <rFont val="Calibri"/>
        <family val="2"/>
        <scheme val="minor"/>
      </rPr>
      <t>Fig 83</t>
    </r>
    <r>
      <rPr>
        <sz val="11"/>
        <color theme="1"/>
        <rFont val="Calibri"/>
        <family val="2"/>
        <scheme val="minor"/>
      </rPr>
      <t xml:space="preserve"> Curlew Sandpiper: average number of birds recorded per year</t>
    </r>
  </si>
  <si>
    <t>Curlew Sandpiper</t>
  </si>
  <si>
    <t>Green Sandpiper</t>
  </si>
  <si>
    <t>Data from annual reports for 1990, 2000. 2010</t>
  </si>
  <si>
    <t>Spotted Redshank</t>
  </si>
  <si>
    <t xml:space="preserve">Figure 91: Spotted Redshank: all birds recorded from 1922 to 2011, by month of arrival </t>
  </si>
  <si>
    <t>Data 1922-94 from 1st ed</t>
  </si>
  <si>
    <t>Data 1995-2011 from annual reports</t>
  </si>
  <si>
    <t>Figure 92 Spotted Redshank:average number of birds recorded per year</t>
  </si>
  <si>
    <t>Greenshank</t>
  </si>
  <si>
    <r>
      <rPr>
        <b/>
        <sz val="11"/>
        <color theme="1"/>
        <rFont val="Calibri"/>
        <family val="2"/>
        <scheme val="minor"/>
      </rPr>
      <t>Figure 93</t>
    </r>
    <r>
      <rPr>
        <sz val="11"/>
        <color theme="1"/>
        <rFont val="Calibri"/>
        <family val="2"/>
        <scheme val="minor"/>
      </rPr>
      <t xml:space="preserve"> Greenshank: average number of birds recorded per month 2000 - 2009 (based on annual reports from 2000 to 2009).</t>
    </r>
  </si>
  <si>
    <t>Birds/month</t>
  </si>
  <si>
    <t>Wood Sandpiper</t>
  </si>
  <si>
    <t>Data from 1994 - 2011 from annual reports</t>
  </si>
  <si>
    <t>Jack Snipe</t>
  </si>
  <si>
    <r>
      <t xml:space="preserve">Records of </t>
    </r>
    <r>
      <rPr>
        <i/>
        <sz val="8"/>
        <color theme="1"/>
        <rFont val="Bookman Old Style"/>
        <family val="1"/>
      </rPr>
      <t>Jack Snipe by month, 1974 to 2011</t>
    </r>
  </si>
  <si>
    <t>1974-1994</t>
  </si>
  <si>
    <t>1995-2008</t>
  </si>
  <si>
    <t>Data from county database</t>
  </si>
  <si>
    <t>Total 1974-2011</t>
  </si>
  <si>
    <r>
      <rPr>
        <b/>
        <sz val="11"/>
        <color theme="1"/>
        <rFont val="Calibri"/>
        <family val="2"/>
        <scheme val="minor"/>
      </rPr>
      <t>Figure 96</t>
    </r>
    <r>
      <rPr>
        <sz val="11"/>
        <color theme="1"/>
        <rFont val="Calibri"/>
        <family val="2"/>
        <scheme val="minor"/>
      </rPr>
      <t xml:space="preserve"> Jack Snipe: average number of birds recorded per month, 1974 - 2011</t>
    </r>
  </si>
  <si>
    <t>Arctic Skua</t>
  </si>
  <si>
    <t>2010-12</t>
  </si>
  <si>
    <t>Data from 1st ed to 1994 then annual reports</t>
  </si>
  <si>
    <t>Puffin</t>
  </si>
  <si>
    <r>
      <rPr>
        <b/>
        <sz val="11"/>
        <color theme="1"/>
        <rFont val="Calibri"/>
        <family val="2"/>
        <scheme val="minor"/>
      </rPr>
      <t>Figure 99</t>
    </r>
    <r>
      <rPr>
        <sz val="11"/>
        <color theme="1"/>
        <rFont val="Calibri"/>
        <family val="2"/>
        <scheme val="minor"/>
      </rPr>
      <t xml:space="preserve"> Puffin: all birds recorded 1910 to 2012, by month of arrival (total, 16).</t>
    </r>
  </si>
  <si>
    <t>Little Tern</t>
  </si>
  <si>
    <t>1918 to 1959</t>
  </si>
  <si>
    <t xml:space="preserve"> -</t>
  </si>
  <si>
    <t>2000 to 2009</t>
  </si>
  <si>
    <t>2010 to 2011</t>
  </si>
  <si>
    <r>
      <rPr>
        <b/>
        <sz val="11"/>
        <color theme="1"/>
        <rFont val="Calibri"/>
        <family val="2"/>
        <scheme val="minor"/>
      </rPr>
      <t>Figure 100</t>
    </r>
    <r>
      <rPr>
        <sz val="11"/>
        <color theme="1"/>
        <rFont val="Calibri"/>
        <family val="2"/>
        <scheme val="minor"/>
      </rPr>
      <t xml:space="preserve"> Little Tern: all birds recorded 1918 to 2011, by month of arrival. </t>
    </r>
  </si>
  <si>
    <t>Monthly totals of Little Terns 1918 - 2011</t>
  </si>
  <si>
    <t>Parties recorded</t>
  </si>
  <si>
    <t>Party size</t>
  </si>
  <si>
    <r>
      <rPr>
        <b/>
        <sz val="11"/>
        <color theme="1"/>
        <rFont val="Calibri"/>
        <family val="2"/>
        <scheme val="minor"/>
      </rPr>
      <t>Figure 101</t>
    </r>
    <r>
      <rPr>
        <sz val="11"/>
        <color theme="1"/>
        <rFont val="Calibri"/>
        <family val="2"/>
        <scheme val="minor"/>
      </rPr>
      <t xml:space="preserve"> Little Tern: numbers of parties of three or more birds 1918 to 2011.</t>
    </r>
  </si>
  <si>
    <r>
      <rPr>
        <b/>
        <sz val="11"/>
        <color theme="1"/>
        <rFont val="Calibri"/>
        <family val="2"/>
        <scheme val="minor"/>
      </rPr>
      <t xml:space="preserve">Figure 102 </t>
    </r>
    <r>
      <rPr>
        <sz val="11"/>
        <color theme="1"/>
        <rFont val="Calibri"/>
        <family val="2"/>
        <scheme val="minor"/>
      </rPr>
      <t>Little Tern: average number of birds per year.</t>
    </r>
  </si>
  <si>
    <t>Black Tern</t>
  </si>
  <si>
    <t>% Apr-Jun</t>
  </si>
  <si>
    <t>Average annual total</t>
  </si>
  <si>
    <r>
      <rPr>
        <b/>
        <sz val="11"/>
        <color theme="1"/>
        <rFont val="Calibri"/>
        <family val="2"/>
        <scheme val="minor"/>
      </rPr>
      <t>Figure 103</t>
    </r>
    <r>
      <rPr>
        <sz val="11"/>
        <color theme="1"/>
        <rFont val="Calibri"/>
        <family val="2"/>
        <scheme val="minor"/>
      </rPr>
      <t xml:space="preserve"> Black Tern: birds recorded per month: average 1946-2005 </t>
    </r>
  </si>
  <si>
    <r>
      <rPr>
        <b/>
        <sz val="11"/>
        <color theme="1"/>
        <rFont val="Calibri"/>
        <family val="2"/>
        <scheme val="minor"/>
      </rPr>
      <t>Figure 104</t>
    </r>
    <r>
      <rPr>
        <sz val="11"/>
        <color theme="1"/>
        <rFont val="Calibri"/>
        <family val="2"/>
        <scheme val="minor"/>
      </rPr>
      <t xml:space="preserve"> Black Tern: Average number of birds recorded per year, by decade from 1946/55 to 1996/2005.</t>
    </r>
  </si>
  <si>
    <t>Data 1995 on from annual reports</t>
  </si>
  <si>
    <t>Sandwich Tern</t>
  </si>
  <si>
    <t>All</t>
  </si>
  <si>
    <t>to 2011</t>
  </si>
  <si>
    <t>1950 to 64</t>
  </si>
  <si>
    <t>1965 to 79</t>
  </si>
  <si>
    <t>1980 to 94</t>
  </si>
  <si>
    <t>1995 to 2011</t>
  </si>
  <si>
    <t>Records of Sandwich Tern by month of arrival, 1950 to 1994</t>
  </si>
  <si>
    <r>
      <rPr>
        <b/>
        <sz val="11"/>
        <color theme="1"/>
        <rFont val="Calibri"/>
        <family val="2"/>
        <scheme val="minor"/>
      </rPr>
      <t>Figure 105</t>
    </r>
    <r>
      <rPr>
        <sz val="11"/>
        <color theme="1"/>
        <rFont val="Calibri"/>
        <family val="2"/>
        <scheme val="minor"/>
      </rPr>
      <t xml:space="preserve"> Sandwich Tern: all birds recorded 1950 to 2011, by month of arrival. </t>
    </r>
  </si>
  <si>
    <r>
      <rPr>
        <b/>
        <sz val="11"/>
        <color theme="1"/>
        <rFont val="Calibri"/>
        <family val="2"/>
        <scheme val="minor"/>
      </rPr>
      <t>Figure 106</t>
    </r>
    <r>
      <rPr>
        <sz val="11"/>
        <color theme="1"/>
        <rFont val="Calibri"/>
        <family val="2"/>
        <scheme val="minor"/>
      </rPr>
      <t xml:space="preserve"> Sandwich Tern: average number of birds recorded per year</t>
    </r>
  </si>
  <si>
    <t>Data from 1st ed.</t>
  </si>
  <si>
    <t>Arctic Tern</t>
  </si>
  <si>
    <t>Total 1991-2011</t>
  </si>
  <si>
    <t>32+</t>
  </si>
  <si>
    <t>23+</t>
  </si>
  <si>
    <t>Records of Arctic Tern by month of arrival, 1991-2011</t>
  </si>
  <si>
    <t>1984-1990</t>
  </si>
  <si>
    <t>Kittiwake</t>
  </si>
  <si>
    <t>1946-60</t>
  </si>
  <si>
    <t>Records of Kittiwake by month, 1946 to 2010</t>
  </si>
  <si>
    <r>
      <rPr>
        <b/>
        <sz val="11"/>
        <color theme="1"/>
        <rFont val="Calibri"/>
        <family val="2"/>
        <scheme val="minor"/>
      </rPr>
      <t>Figure 110</t>
    </r>
    <r>
      <rPr>
        <sz val="11"/>
        <color theme="1"/>
        <rFont val="Calibri"/>
        <family val="2"/>
        <scheme val="minor"/>
      </rPr>
      <t xml:space="preserve"> Kittiwake: all birds recorded from 1981 to 2010, by month of arrival. The fall of 642 at Queen Mother Reservoir in January 1993 is excluded.</t>
    </r>
  </si>
  <si>
    <t>Little Gull</t>
  </si>
  <si>
    <t>Birds/year</t>
  </si>
  <si>
    <t>2010-11</t>
  </si>
  <si>
    <t>1950-69</t>
  </si>
  <si>
    <t>Mediterranean Gull</t>
  </si>
  <si>
    <t>1981-99</t>
  </si>
  <si>
    <r>
      <rPr>
        <b/>
        <sz val="11"/>
        <color theme="1"/>
        <rFont val="Calibri"/>
        <family val="2"/>
        <scheme val="minor"/>
      </rPr>
      <t>Figure 113</t>
    </r>
    <r>
      <rPr>
        <sz val="11"/>
        <color theme="1"/>
        <rFont val="Calibri"/>
        <family val="2"/>
        <scheme val="minor"/>
      </rPr>
      <t xml:space="preserve"> Mediterranean Gull: birds recorded per year 1981-2011.</t>
    </r>
  </si>
  <si>
    <r>
      <rPr>
        <b/>
        <sz val="11"/>
        <color theme="1"/>
        <rFont val="Calibri"/>
        <family val="2"/>
        <scheme val="minor"/>
      </rPr>
      <t>Figure 114</t>
    </r>
    <r>
      <rPr>
        <sz val="11"/>
        <color theme="1"/>
        <rFont val="Calibri"/>
        <family val="2"/>
        <scheme val="minor"/>
      </rPr>
      <t xml:space="preserve"> Mediterranean Gull: birds recorded, by month of arrival: average 1981 to 2011</t>
    </r>
  </si>
  <si>
    <t>Unknown</t>
  </si>
  <si>
    <t>Immature</t>
  </si>
  <si>
    <t>Sub-adult</t>
  </si>
  <si>
    <t>Adult</t>
  </si>
  <si>
    <t>Glaucous Gull</t>
  </si>
  <si>
    <t xml:space="preserve"> Records of Glaucous Gull by age and month of arrival, 1951 to 2011</t>
  </si>
  <si>
    <t>1st ed to 1994</t>
  </si>
  <si>
    <t>Great Black-backed Gull</t>
  </si>
  <si>
    <t>All data from 1st ed</t>
  </si>
  <si>
    <t>Short-eared Owl</t>
  </si>
  <si>
    <t>1978/9</t>
  </si>
  <si>
    <t>1979/80</t>
  </si>
  <si>
    <t>1980/1</t>
  </si>
  <si>
    <t>1981/2</t>
  </si>
  <si>
    <t>1982/3</t>
  </si>
  <si>
    <t>1983/4</t>
  </si>
  <si>
    <t>1984/5</t>
  </si>
  <si>
    <t>1985/6</t>
  </si>
  <si>
    <t>1986/7</t>
  </si>
  <si>
    <t>1987/8</t>
  </si>
  <si>
    <t>1988/9</t>
  </si>
  <si>
    <t>1989/90</t>
  </si>
  <si>
    <t>1990/1</t>
  </si>
  <si>
    <t>1991/2</t>
  </si>
  <si>
    <t>1992/3</t>
  </si>
  <si>
    <t>1993/4</t>
  </si>
  <si>
    <t>1994/5</t>
  </si>
  <si>
    <t>1995/6</t>
  </si>
  <si>
    <t>1996/7</t>
  </si>
  <si>
    <t>1997/8</t>
  </si>
  <si>
    <t>1998/9</t>
  </si>
  <si>
    <t>1999/2000</t>
  </si>
  <si>
    <t>2010/1</t>
  </si>
  <si>
    <t>2011/2</t>
  </si>
  <si>
    <t>11 birds 1993/4</t>
  </si>
  <si>
    <t>july 11 1994 aldworth</t>
  </si>
  <si>
    <t>May 22 2001 Downs</t>
  </si>
  <si>
    <t>May 12 &amp; 14 2006 Eversley</t>
  </si>
  <si>
    <t>Aug 16 2008 West Ilsley</t>
  </si>
  <si>
    <t>24/7/10 W Berks Welford</t>
  </si>
  <si>
    <t>9 and 21 May Sheepdrove</t>
  </si>
  <si>
    <t>All data from annual reports</t>
  </si>
  <si>
    <t>Notes on summer birds</t>
  </si>
  <si>
    <t>See below for data</t>
  </si>
  <si>
    <t>Hoopoe</t>
  </si>
  <si>
    <t>1996/2005</t>
  </si>
  <si>
    <t>2006/12</t>
  </si>
  <si>
    <t>Wryneck</t>
  </si>
  <si>
    <t>1957/66</t>
  </si>
  <si>
    <t>1967/76</t>
  </si>
  <si>
    <t>1977/86</t>
  </si>
  <si>
    <t>1987/96</t>
  </si>
  <si>
    <t>1997/2006</t>
  </si>
  <si>
    <t>2007/12</t>
  </si>
  <si>
    <r>
      <rPr>
        <b/>
        <sz val="11"/>
        <color theme="1"/>
        <rFont val="Calibri"/>
        <family val="2"/>
        <scheme val="minor"/>
      </rPr>
      <t>Figure 121</t>
    </r>
    <r>
      <rPr>
        <sz val="11"/>
        <color theme="1"/>
        <rFont val="Calibri"/>
        <family val="2"/>
        <scheme val="minor"/>
      </rPr>
      <t xml:space="preserve"> Wryneck: all birds recorded from 1957 to 2012, by month of arrival.</t>
    </r>
  </si>
  <si>
    <r>
      <rPr>
        <b/>
        <sz val="11"/>
        <color theme="1"/>
        <rFont val="Calibri"/>
        <family val="2"/>
        <scheme val="minor"/>
      </rPr>
      <t>Figure 122</t>
    </r>
    <r>
      <rPr>
        <sz val="11"/>
        <color theme="1"/>
        <rFont val="Calibri"/>
        <family val="2"/>
        <scheme val="minor"/>
      </rPr>
      <t xml:space="preserve"> Wryneck: birds recorded from 1957 to 2012</t>
    </r>
  </si>
  <si>
    <t>Great Grey Shrike</t>
  </si>
  <si>
    <t>Days</t>
  </si>
  <si>
    <t>Months</t>
  </si>
  <si>
    <t>1-4</t>
  </si>
  <si>
    <t>5-14</t>
  </si>
  <si>
    <t>15-30</t>
  </si>
  <si>
    <t>1-2</t>
  </si>
  <si>
    <t>2-3</t>
  </si>
  <si>
    <t>&gt;3</t>
  </si>
  <si>
    <t xml:space="preserve">Not recorded </t>
  </si>
  <si>
    <t>1946/7 to 1955/6</t>
  </si>
  <si>
    <t>1956/7 to 1965/6</t>
  </si>
  <si>
    <t>1966/7 to 1975/6</t>
  </si>
  <si>
    <t>1976/7 to 1985/6</t>
  </si>
  <si>
    <t>2006/7 to 2012/13</t>
  </si>
  <si>
    <t>91/92</t>
  </si>
  <si>
    <t>92/93</t>
  </si>
  <si>
    <t>93/94</t>
  </si>
  <si>
    <t>94/95</t>
  </si>
  <si>
    <t>95/96</t>
  </si>
  <si>
    <t>96/97</t>
  </si>
  <si>
    <t>97/98</t>
  </si>
  <si>
    <t>98/99</t>
  </si>
  <si>
    <t>00/01</t>
  </si>
  <si>
    <t>01/02</t>
  </si>
  <si>
    <t>02/03</t>
  </si>
  <si>
    <t>03/04</t>
  </si>
  <si>
    <t>04/05</t>
  </si>
  <si>
    <t>05/06</t>
  </si>
  <si>
    <t>06/07</t>
  </si>
  <si>
    <t>07/08</t>
  </si>
  <si>
    <t>08/09</t>
  </si>
  <si>
    <t>Wishmoor</t>
  </si>
  <si>
    <r>
      <rPr>
        <b/>
        <sz val="11"/>
        <color theme="1"/>
        <rFont val="Calibri"/>
        <family val="2"/>
        <scheme val="minor"/>
      </rPr>
      <t>Table 4</t>
    </r>
    <r>
      <rPr>
        <sz val="11"/>
        <color theme="1"/>
        <rFont val="Calibri"/>
        <family val="2"/>
        <scheme val="minor"/>
      </rPr>
      <t>: Great Grey Shrike duration of stay of all birds from 1946/7 to 2012/13</t>
    </r>
  </si>
  <si>
    <t>Highest Count</t>
  </si>
  <si>
    <t>Place</t>
  </si>
  <si>
    <t>Date</t>
  </si>
  <si>
    <t>Sunnymeads GP</t>
  </si>
  <si>
    <t>4th Jan</t>
  </si>
  <si>
    <t>Lambourn Woodland</t>
  </si>
  <si>
    <t>December</t>
  </si>
  <si>
    <t>Drift Rd</t>
  </si>
  <si>
    <t>8th December</t>
  </si>
  <si>
    <t>Shefford Woodlands</t>
  </si>
  <si>
    <t>15th July</t>
  </si>
  <si>
    <t>Bucklebury</t>
  </si>
  <si>
    <t>28th December</t>
  </si>
  <si>
    <t>Binfield</t>
  </si>
  <si>
    <t>24th January</t>
  </si>
  <si>
    <t>25th January</t>
  </si>
  <si>
    <t>Hurst Tip</t>
  </si>
  <si>
    <t>21st September</t>
  </si>
  <si>
    <t>15th March</t>
  </si>
  <si>
    <t>Greenham Common</t>
  </si>
  <si>
    <t>29th October</t>
  </si>
  <si>
    <t>4th January</t>
  </si>
  <si>
    <t>Windsor Marina</t>
  </si>
  <si>
    <t>7th July</t>
  </si>
  <si>
    <t>3rd December</t>
  </si>
  <si>
    <t>5th May</t>
  </si>
  <si>
    <t>30th November</t>
  </si>
  <si>
    <t>Jackdaw</t>
  </si>
  <si>
    <t>Hooded Crow</t>
  </si>
  <si>
    <t>1940/1 - 49/50</t>
  </si>
  <si>
    <t>1950/1 - 59/60</t>
  </si>
  <si>
    <t>1960/1 - 69/70</t>
  </si>
  <si>
    <t>1970/1 - 79/80</t>
  </si>
  <si>
    <t>1980/1  -89/90</t>
  </si>
  <si>
    <t>1990/1 - 99/2000</t>
  </si>
  <si>
    <t>2000/1- 2009/10</t>
  </si>
  <si>
    <t>Data 1995-2008 from annual reports and 2009-10 county database</t>
  </si>
  <si>
    <t>Firecrest</t>
  </si>
  <si>
    <t>No. of territories /singing males</t>
  </si>
  <si>
    <t>E Berks survey area</t>
  </si>
  <si>
    <t>Rest of county</t>
  </si>
  <si>
    <t>Data from surveys by Derek Barker</t>
  </si>
  <si>
    <t>Data from annual reports to 2008, county database 2009-10</t>
  </si>
  <si>
    <t>Wood Warbler</t>
  </si>
  <si>
    <t>c</t>
  </si>
  <si>
    <t>b</t>
  </si>
  <si>
    <t>a</t>
  </si>
  <si>
    <t>Singing males</t>
  </si>
  <si>
    <t>Breeding pairs</t>
  </si>
  <si>
    <t>Autumn records</t>
  </si>
  <si>
    <t>1946-50</t>
  </si>
  <si>
    <t>1951-55</t>
  </si>
  <si>
    <t>1956-60</t>
  </si>
  <si>
    <t>1961-65</t>
  </si>
  <si>
    <t>1966-70</t>
  </si>
  <si>
    <t>1971-75</t>
  </si>
  <si>
    <t>1976-80</t>
  </si>
  <si>
    <t>1981-85</t>
  </si>
  <si>
    <t>1986-90</t>
  </si>
  <si>
    <t>1991-95</t>
  </si>
  <si>
    <t>1996-2000</t>
  </si>
  <si>
    <t>2001-05</t>
  </si>
  <si>
    <t>Waxwing</t>
  </si>
  <si>
    <t>1943/4 to 1964/5</t>
  </si>
  <si>
    <t>1971/2 to 1987/8</t>
  </si>
  <si>
    <t>1989/90 to 1998/99</t>
  </si>
  <si>
    <t>1999/2000 to 2012/13</t>
  </si>
  <si>
    <t>1943/4-87/8</t>
  </si>
  <si>
    <t>1989/90-2012/13</t>
  </si>
  <si>
    <t>Irruption years since 1988/89</t>
  </si>
  <si>
    <t>1995/96</t>
  </si>
  <si>
    <t>2004/05</t>
  </si>
  <si>
    <t>2012/13</t>
  </si>
  <si>
    <t>DATA</t>
  </si>
  <si>
    <t>Calendar year</t>
  </si>
  <si>
    <t>Years with maximum counts of fewer than 50 in December to March.  In 11 years there were no records and in three years only one bird was recorded. In non-irruption years from 1943/44 to 1988/89, a similar pattern was observed, though the total numbers were smaller, with peak counts in February totalling 50 in 39 years.</t>
  </si>
  <si>
    <t>July-Jun year</t>
  </si>
  <si>
    <t>1990/91</t>
  </si>
  <si>
    <t>1991/92</t>
  </si>
  <si>
    <t>1992/93</t>
  </si>
  <si>
    <t>1993/94</t>
  </si>
  <si>
    <t>1994/95</t>
  </si>
  <si>
    <t>1996/97</t>
  </si>
  <si>
    <t>1997/98</t>
  </si>
  <si>
    <t>1998/99</t>
  </si>
  <si>
    <t>2000/01</t>
  </si>
  <si>
    <t>2001/02</t>
  </si>
  <si>
    <t>2002/03</t>
  </si>
  <si>
    <t>2003/04</t>
  </si>
  <si>
    <t>2005/06</t>
  </si>
  <si>
    <t>2006/07</t>
  </si>
  <si>
    <t>2007/08</t>
  </si>
  <si>
    <t>2008/09</t>
  </si>
  <si>
    <t>2011/12</t>
  </si>
  <si>
    <t>Data from 1st edition</t>
  </si>
  <si>
    <t>Sum year</t>
  </si>
  <si>
    <t>Max July-Dec</t>
  </si>
  <si>
    <t>Max Jan-June</t>
  </si>
  <si>
    <t>Max monthly count in year</t>
  </si>
  <si>
    <t>Non-irruption (&lt;50 max month count)</t>
  </si>
  <si>
    <t>Data from annual reports and Berkshire Bird Bulletin 1995 on</t>
  </si>
  <si>
    <t>Pied Flycatcher</t>
  </si>
  <si>
    <t>August</t>
  </si>
  <si>
    <t>September</t>
  </si>
  <si>
    <t xml:space="preserve"> 5-14</t>
  </si>
  <si>
    <t>15-24</t>
  </si>
  <si>
    <t>25-4 May</t>
  </si>
  <si>
    <t>5-14th</t>
  </si>
  <si>
    <t>15th-24th</t>
  </si>
  <si>
    <t>22-31st</t>
  </si>
  <si>
    <t>1st-9th</t>
  </si>
  <si>
    <t>10th-19th</t>
  </si>
  <si>
    <t>20th-29th</t>
  </si>
  <si>
    <t>30th-8th</t>
  </si>
  <si>
    <t xml:space="preserve"> 9th-18th</t>
  </si>
  <si>
    <t>19th-29th</t>
  </si>
  <si>
    <t>30th-2nd</t>
  </si>
  <si>
    <t>Males</t>
  </si>
  <si>
    <t>Females</t>
  </si>
  <si>
    <t>Sex not specified</t>
  </si>
  <si>
    <t>95-104</t>
  </si>
  <si>
    <t>105-114</t>
  </si>
  <si>
    <t>115-124</t>
  </si>
  <si>
    <t>125-134</t>
  </si>
  <si>
    <t>135-144</t>
  </si>
  <si>
    <t>145-203</t>
  </si>
  <si>
    <t>203-212</t>
  </si>
  <si>
    <t>213-222</t>
  </si>
  <si>
    <t>223-232</t>
  </si>
  <si>
    <t>233-242</t>
  </si>
  <si>
    <t>243-252</t>
  </si>
  <si>
    <t>253-262</t>
  </si>
  <si>
    <t>263-272</t>
  </si>
  <si>
    <t>273-282</t>
  </si>
  <si>
    <t>5-14 May</t>
  </si>
  <si>
    <t>15-24 May</t>
  </si>
  <si>
    <t>1947-94</t>
  </si>
  <si>
    <t>from 1st edition</t>
  </si>
  <si>
    <t>Black Redstart</t>
  </si>
  <si>
    <t>Average birds/yr</t>
  </si>
  <si>
    <t>2006-2011</t>
  </si>
  <si>
    <t>Jun-</t>
  </si>
  <si>
    <t>Newbury &amp; Reading centres Ap-Jul</t>
  </si>
  <si>
    <t>5 singing males in Reading; 2 town centre teritories</t>
  </si>
  <si>
    <t>Ad feeding 3 juv in Maidenhead centre mid july</t>
  </si>
  <si>
    <t>2 prs breed successfullyAWE</t>
  </si>
  <si>
    <t>3 singing m reading centre; 1 AWE</t>
  </si>
  <si>
    <t>2 territories Readin centre</t>
  </si>
  <si>
    <t>m + juvs Reading in June; 3 prs confirmed breeding at AWE</t>
  </si>
  <si>
    <t>3 prs reading; 0 slough</t>
  </si>
  <si>
    <t>1 reading ; 0 AWE</t>
  </si>
  <si>
    <t>pr reading; 0 AWE</t>
  </si>
  <si>
    <t>2 singing m reading</t>
  </si>
  <si>
    <t xml:space="preserve">1 f reading </t>
  </si>
  <si>
    <t>1 at AWE in March. Ad + 2 juvs Reading july</t>
  </si>
  <si>
    <t>1 singing Reading centre</t>
  </si>
  <si>
    <t>Redstart</t>
  </si>
  <si>
    <t>Brimpton 28 Mar</t>
  </si>
  <si>
    <t>Spring passage mostly E Berks; Autumn mostly W</t>
  </si>
  <si>
    <t>28 Sept Southcote garden</t>
  </si>
  <si>
    <t>one nest in old pine stump had been used annually since 1999. Oct 10th  Wraysbury</t>
  </si>
  <si>
    <t>7 in the Coombe Hill area 3 sept</t>
  </si>
  <si>
    <t>2 Walbury Hill 3 june</t>
  </si>
  <si>
    <t>oak pine birch beech nest sites</t>
  </si>
  <si>
    <t>2 March 18th Eversley</t>
  </si>
  <si>
    <t>decline in territories due to disturbance?</t>
  </si>
  <si>
    <t>13 oct Dorney Wetlands</t>
  </si>
  <si>
    <t>26 june W Ilsley</t>
  </si>
  <si>
    <t>7 june Walbury Hill</t>
  </si>
  <si>
    <t>Notes</t>
  </si>
  <si>
    <t>Records outside E Berks breeding area (data from annual reports)</t>
  </si>
  <si>
    <t>Stonechat</t>
  </si>
  <si>
    <t>Sum</t>
  </si>
  <si>
    <t>Thames Basin Heaths SPA</t>
  </si>
  <si>
    <r>
      <rPr>
        <b/>
        <sz val="11"/>
        <color theme="1"/>
        <rFont val="Calibri"/>
        <family val="2"/>
        <scheme val="minor"/>
      </rPr>
      <t>Fig 142</t>
    </r>
    <r>
      <rPr>
        <sz val="11"/>
        <color theme="1"/>
        <rFont val="Calibri"/>
        <family val="2"/>
        <scheme val="minor"/>
      </rPr>
      <t xml:space="preserve"> Stonechat: average number of birds recorded per month 2001-2008</t>
    </r>
  </si>
  <si>
    <t>all Berkshire</t>
  </si>
  <si>
    <t>* Number of birds recorded in survey x total tetrads occupied in all three seasons divided by tetrads occupied in season surveyed</t>
  </si>
  <si>
    <t>Relative abundance: Percentage of early winter 2007/8</t>
  </si>
  <si>
    <t>No TTVs in tetrads with Stonechats</t>
  </si>
  <si>
    <t>To test assumption that surveys are randonly distributed over time with respect to Stonechat habitat:</t>
  </si>
  <si>
    <t>Summer</t>
  </si>
  <si>
    <t>Heath ha</t>
  </si>
  <si>
    <t>tetrads surveyed with &gt;1 ha heath</t>
  </si>
  <si>
    <t>% surveyed tetrads with &gt;1ha heath</t>
  </si>
  <si>
    <r>
      <rPr>
        <b/>
        <sz val="11"/>
        <color theme="1"/>
        <rFont val="Calibri"/>
        <family val="2"/>
        <scheme val="minor"/>
      </rPr>
      <t>Figure 141</t>
    </r>
    <r>
      <rPr>
        <sz val="11"/>
        <color theme="1"/>
        <rFont val="Calibri"/>
        <family val="2"/>
        <scheme val="minor"/>
      </rPr>
      <t xml:space="preserve"> Stonechat: abundance relative to winter 2007/8: November-December, light blue; January-February, dark blue; April-July, yellow.</t>
    </r>
  </si>
  <si>
    <t xml:space="preserve"> After a series of relatively warm years, the winters of 2008/9 and 2009/10 had extended periods of freezing weather. </t>
  </si>
  <si>
    <t>Abundance was estimated from the tetrads surveyed in the seasons indicated.</t>
  </si>
  <si>
    <t>For details see Righelato, R. 2014. Birds of Berkshire Annual Report for 2010, p 6-9</t>
  </si>
  <si>
    <t>Nov-Dec</t>
  </si>
  <si>
    <t>Jan-Feb</t>
  </si>
  <si>
    <t>April-July (average early and late TTVs)</t>
  </si>
  <si>
    <t>Estimate of birds in all occupied tetrads*</t>
  </si>
  <si>
    <t>Water Pipit</t>
  </si>
  <si>
    <t>birds/yr</t>
  </si>
  <si>
    <t>1943/4-55/6</t>
  </si>
  <si>
    <t>1956/7-65/6</t>
  </si>
  <si>
    <t>1966/7-75/6</t>
  </si>
  <si>
    <t>1976/7-85/6</t>
  </si>
  <si>
    <t>1986/7-95/6</t>
  </si>
  <si>
    <t>1996/7-2005/6</t>
  </si>
  <si>
    <t>2006/7-11/12</t>
  </si>
  <si>
    <t>1966/7-1995/6</t>
  </si>
  <si>
    <t>1996/7-2011/12</t>
  </si>
  <si>
    <r>
      <rPr>
        <b/>
        <sz val="11"/>
        <color theme="1"/>
        <rFont val="Calibri"/>
        <family val="2"/>
        <scheme val="minor"/>
      </rPr>
      <t>Figure 146</t>
    </r>
    <r>
      <rPr>
        <sz val="11"/>
        <color theme="1"/>
        <rFont val="Calibri"/>
        <family val="2"/>
        <scheme val="minor"/>
      </rPr>
      <t xml:space="preserve"> Water Pipit.  Average number of birds recorded monthly, winter 1966/7-1995/6 (blue) and 1996/7 to 2011/12(red). Wintering birds have been counted for each month in which they occurred.</t>
    </r>
  </si>
  <si>
    <r>
      <rPr>
        <b/>
        <sz val="11"/>
        <color theme="1"/>
        <rFont val="Calibri"/>
        <family val="2"/>
        <scheme val="minor"/>
      </rPr>
      <t>Figure 147</t>
    </r>
    <r>
      <rPr>
        <sz val="11"/>
        <color theme="1"/>
        <rFont val="Calibri"/>
        <family val="2"/>
        <scheme val="minor"/>
      </rPr>
      <t xml:space="preserve"> Water Pipit. Average number of birds recorded per year for the periods shown. Bars indicate interannual variation.</t>
    </r>
  </si>
  <si>
    <t>Data from annual reports to 2008, county database 2009-12</t>
  </si>
  <si>
    <t>Rock Pipit</t>
  </si>
  <si>
    <t>1966/7-95/6</t>
  </si>
  <si>
    <t>Monthly totals of Rock Pipit, winter 1956/7 to 2011/12 (wintering birds have been counted for each month in which they occurred)</t>
  </si>
  <si>
    <t>Linnet</t>
  </si>
  <si>
    <t>Count</t>
  </si>
  <si>
    <t>420+</t>
  </si>
  <si>
    <t>300+</t>
  </si>
  <si>
    <t>1992, 2003</t>
  </si>
  <si>
    <t>1st ed</t>
  </si>
  <si>
    <t>2nd ed</t>
  </si>
  <si>
    <r>
      <rPr>
        <b/>
        <sz val="11"/>
        <color theme="1"/>
        <rFont val="Calibri"/>
        <family val="2"/>
        <scheme val="minor"/>
      </rPr>
      <t>Table 9</t>
    </r>
    <r>
      <rPr>
        <sz val="11"/>
        <color theme="1"/>
        <rFont val="Calibri"/>
        <family val="2"/>
        <scheme val="minor"/>
      </rPr>
      <t xml:space="preserve"> Linnet: highest monthly counts 1981 - 2011</t>
    </r>
  </si>
  <si>
    <t>Twite</t>
  </si>
  <si>
    <t>1960-69</t>
  </si>
  <si>
    <t>1970-79</t>
  </si>
  <si>
    <t>1990-99</t>
  </si>
  <si>
    <t>Lesser Redpoll</t>
  </si>
  <si>
    <t>Year(s)</t>
  </si>
  <si>
    <t>1980,85,95, 2010</t>
  </si>
  <si>
    <t>1979, 1980</t>
  </si>
  <si>
    <t>1980,85</t>
  </si>
  <si>
    <r>
      <rPr>
        <b/>
        <sz val="11"/>
        <color theme="1"/>
        <rFont val="Calibri"/>
        <family val="2"/>
        <scheme val="minor"/>
      </rPr>
      <t>Table 10</t>
    </r>
    <r>
      <rPr>
        <sz val="11"/>
        <color theme="1"/>
        <rFont val="Calibri"/>
        <family val="2"/>
        <scheme val="minor"/>
      </rPr>
      <t xml:space="preserve"> Lesser Redpoll: highest monthly counts 1979 - 2011</t>
    </r>
  </si>
  <si>
    <t>Snow Bunting</t>
  </si>
  <si>
    <t>1956/7 - 1975/6</t>
  </si>
  <si>
    <t>1994/5 - 2012/3</t>
  </si>
  <si>
    <t>Recalculated</t>
  </si>
  <si>
    <t>1976/7 - 1993/4</t>
  </si>
  <si>
    <t>Total records</t>
  </si>
  <si>
    <t>1900 - 2012</t>
  </si>
  <si>
    <r>
      <rPr>
        <b/>
        <sz val="11"/>
        <color theme="1"/>
        <rFont val="Calibri"/>
        <family val="2"/>
        <scheme val="minor"/>
      </rPr>
      <t>Fig 40</t>
    </r>
    <r>
      <rPr>
        <sz val="11"/>
        <color theme="1"/>
        <rFont val="Calibri"/>
        <family val="2"/>
        <scheme val="minor"/>
      </rPr>
      <t xml:space="preserve"> Gannet: birds recorded 1900 to 2012, by month of arrival.</t>
    </r>
  </si>
  <si>
    <r>
      <rPr>
        <b/>
        <sz val="11"/>
        <color theme="1"/>
        <rFont val="Calibri"/>
        <family val="2"/>
        <scheme val="minor"/>
      </rPr>
      <t>Figure37</t>
    </r>
    <r>
      <rPr>
        <sz val="11"/>
        <color theme="1"/>
        <rFont val="Calibri"/>
        <family val="2"/>
        <scheme val="minor"/>
      </rPr>
      <t>: Red-throated Diver: birds recorded from 1900 to 2012, by month of arrival</t>
    </r>
  </si>
  <si>
    <r>
      <rPr>
        <b/>
        <sz val="11"/>
        <color theme="1"/>
        <rFont val="Calibri"/>
        <family val="2"/>
        <scheme val="minor"/>
      </rPr>
      <t>Figure 38</t>
    </r>
    <r>
      <rPr>
        <sz val="11"/>
        <color theme="1"/>
        <rFont val="Calibri"/>
        <family val="2"/>
        <scheme val="minor"/>
      </rPr>
      <t xml:space="preserve"> Black-throated Diver: birds recorded 1935 to 2012, by month of arrival</t>
    </r>
  </si>
  <si>
    <t>Fig 26 Eider: all birds recorded 1968-2012, by month of arrival</t>
  </si>
  <si>
    <r>
      <t>* Exceptional influx of</t>
    </r>
    <r>
      <rPr>
        <i/>
        <sz val="11"/>
        <color theme="4"/>
        <rFont val="Calibri"/>
        <family val="2"/>
        <scheme val="minor"/>
      </rPr>
      <t xml:space="preserve"> c</t>
    </r>
    <r>
      <rPr>
        <sz val="11"/>
        <color theme="4"/>
        <rFont val="Calibri"/>
        <family val="2"/>
        <scheme val="minor"/>
      </rPr>
      <t xml:space="preserve"> 200 Pintail in February 2003 excluded</t>
    </r>
  </si>
  <si>
    <t>Monthly maxima 2000-2008. from Annual reports</t>
  </si>
  <si>
    <r>
      <t xml:space="preserve">Fig 7 based on average of monthly WeBS </t>
    </r>
    <r>
      <rPr>
        <b/>
        <sz val="11"/>
        <color theme="1"/>
        <rFont val="Calibri"/>
        <family val="2"/>
        <scheme val="minor"/>
      </rPr>
      <t>standard</t>
    </r>
    <r>
      <rPr>
        <sz val="11"/>
        <color theme="1"/>
        <rFont val="Calibri"/>
        <family val="2"/>
        <scheme val="minor"/>
      </rPr>
      <t xml:space="preserve"> counts for all Berkshire sites in 2000, 2002-2010 (2001 excluded because of poor coverage due to foot &amp; mouth)</t>
    </r>
  </si>
  <si>
    <t>Brent Goose</t>
  </si>
  <si>
    <t>Records of White-fronted Goose by month of arrival during ten-year periods, winter 1944/5 to 2003/4 (number of birds)</t>
  </si>
  <si>
    <r>
      <rPr>
        <b/>
        <sz val="11"/>
        <color theme="1"/>
        <rFont val="Calibri"/>
        <family val="2"/>
        <scheme val="minor"/>
      </rPr>
      <t>Figure 3</t>
    </r>
    <r>
      <rPr>
        <sz val="11"/>
        <color theme="1"/>
        <rFont val="Calibri"/>
        <family val="2"/>
        <scheme val="minor"/>
      </rPr>
      <t>: Whooper Swan: all records from 1939 to 1982 by month of arrival. Dark blue - records; light blue - birds</t>
    </r>
  </si>
  <si>
    <r>
      <t>Data</t>
    </r>
    <r>
      <rPr>
        <sz val="11"/>
        <color theme="4"/>
        <rFont val="Calibri"/>
        <family val="2"/>
        <scheme val="minor"/>
      </rPr>
      <t xml:space="preserve"> from annual reports</t>
    </r>
  </si>
  <si>
    <t>WeBS counts are missing for Wraysbury for the years highlighted, so annual report data have been used.</t>
  </si>
  <si>
    <r>
      <t>Annual report data 1998-2008; county database 2009-10</t>
    </r>
    <r>
      <rPr>
        <i/>
        <sz val="11"/>
        <color theme="1"/>
        <rFont val="Calibri"/>
        <family val="2"/>
        <scheme val="minor"/>
      </rPr>
      <t xml:space="preserve"> (data in red from WEBS).  Sites intermittently listed in annual reports are not included.</t>
    </r>
  </si>
  <si>
    <t>Annual winter max prior Sept- current April</t>
  </si>
  <si>
    <t>Average 2002/3-2008/9</t>
  </si>
  <si>
    <t>1961/2 to 1991/2</t>
  </si>
  <si>
    <t>from 1st ed</t>
  </si>
  <si>
    <t xml:space="preserve">From annual reports </t>
  </si>
  <si>
    <r>
      <rPr>
        <b/>
        <sz val="11"/>
        <color theme="1"/>
        <rFont val="Calibri"/>
        <family val="2"/>
        <scheme val="minor"/>
      </rPr>
      <t>Fig 41</t>
    </r>
    <r>
      <rPr>
        <sz val="11"/>
        <color theme="1"/>
        <rFont val="Calibri"/>
        <family val="2"/>
        <scheme val="minor"/>
      </rPr>
      <t xml:space="preserve"> Shag: Birds recorded 1963 - 2012, by month of arrival.</t>
    </r>
  </si>
  <si>
    <t>1936-2010</t>
  </si>
  <si>
    <t>1936-1994</t>
  </si>
  <si>
    <t>1995-2010</t>
  </si>
  <si>
    <r>
      <rPr>
        <b/>
        <sz val="10"/>
        <color theme="1"/>
        <rFont val="Calibri"/>
        <family val="2"/>
        <scheme val="minor"/>
      </rPr>
      <t>Figure 55</t>
    </r>
    <r>
      <rPr>
        <sz val="10"/>
        <color theme="1"/>
        <rFont val="Calibri"/>
        <family val="2"/>
        <scheme val="minor"/>
      </rPr>
      <t>. Records of Montagu’s Harriers by month (excluding summering birds) 1925-2011</t>
    </r>
  </si>
  <si>
    <t>Data 1946/7 - 1993/4 from 1st ed; 1994/5 -2007/8 from annual reports; 2008/9-2010/11 from county database.  These are the highest counts at any one site (because of high mobility of this species, peak counts from all sites are not totalled).</t>
  </si>
  <si>
    <t>1966/7 - 1993/4</t>
  </si>
  <si>
    <t>1966/7 to 2011/2</t>
  </si>
  <si>
    <t>11/3/96 - 21/04/96 Boulters Lock</t>
  </si>
  <si>
    <t>31/3/96 - 01/04/96 Bottom Lane</t>
  </si>
  <si>
    <t>13/01/96 Dinton Pastures</t>
  </si>
  <si>
    <t>22/02/96 Horton GPs</t>
  </si>
  <si>
    <t>6/10/03 QMR</t>
  </si>
  <si>
    <t>8-24/11/09 QMR</t>
  </si>
  <si>
    <t>29/11/10 QMR</t>
  </si>
  <si>
    <t>5/1/11 QMR</t>
  </si>
  <si>
    <t>24/03/04 Sunnymedes GP</t>
  </si>
  <si>
    <t>28/11/02- 25/4/03 Woolhampton</t>
  </si>
  <si>
    <t>9/10/97 - 1/11/97 Wraysbury</t>
  </si>
  <si>
    <t>3-12/1/96 Wraysbury/Horton from Dec 1995</t>
  </si>
  <si>
    <t>22-29/9/96 Wraysbury (2)</t>
  </si>
  <si>
    <t>9/3/04-15/4/04 Wraysbury</t>
  </si>
  <si>
    <t>26/10/97 Wraysbury (second bird)</t>
  </si>
  <si>
    <t>10/1/99 Woolhampton</t>
  </si>
  <si>
    <t>Total 1994/5 -2011/2</t>
  </si>
  <si>
    <t>Total 1966/7-2011/2</t>
  </si>
  <si>
    <t xml:space="preserve">From 1st ed </t>
  </si>
  <si>
    <r>
      <rPr>
        <b/>
        <sz val="11"/>
        <color theme="1"/>
        <rFont val="Calibri"/>
        <family val="2"/>
        <scheme val="minor"/>
      </rPr>
      <t>Figure 47</t>
    </r>
    <r>
      <rPr>
        <sz val="11"/>
        <color theme="1"/>
        <rFont val="Calibri"/>
        <family val="2"/>
        <scheme val="minor"/>
      </rPr>
      <t xml:space="preserve"> Slavonian Grebe: birds recorded from 1945 to 2009, by month of arrival.</t>
    </r>
  </si>
  <si>
    <t>1995 - 2009</t>
  </si>
  <si>
    <t>1945 - 2009</t>
  </si>
  <si>
    <r>
      <rPr>
        <b/>
        <sz val="11"/>
        <color theme="1"/>
        <rFont val="Calibri"/>
        <family val="2"/>
        <scheme val="minor"/>
      </rPr>
      <t>Figure 46</t>
    </r>
    <r>
      <rPr>
        <sz val="11"/>
        <color theme="1"/>
        <rFont val="Calibri"/>
        <family val="2"/>
        <scheme val="minor"/>
      </rPr>
      <t xml:space="preserve"> Slavonian Grebe: birds recorded per five year period from 1945 to 2009. </t>
    </r>
  </si>
  <si>
    <t>1995-2009</t>
  </si>
  <si>
    <t>Figure 48 Black-necked Grebe: five yearly totals 1945 - 2009</t>
  </si>
  <si>
    <t>1981 - 90</t>
  </si>
  <si>
    <r>
      <rPr>
        <b/>
        <sz val="11"/>
        <color theme="1"/>
        <rFont val="Calibri"/>
        <family val="2"/>
        <scheme val="minor"/>
      </rPr>
      <t xml:space="preserve">Fig 51 </t>
    </r>
    <r>
      <rPr>
        <sz val="11"/>
        <color theme="1"/>
        <rFont val="Calibri"/>
        <family val="2"/>
        <scheme val="minor"/>
      </rPr>
      <t>Marsh Harrier: All birds recorded 1948 to 2010, by month of arrival</t>
    </r>
  </si>
  <si>
    <r>
      <rPr>
        <b/>
        <sz val="11"/>
        <color theme="1"/>
        <rFont val="Calibri"/>
        <family val="2"/>
        <scheme val="minor"/>
      </rPr>
      <t>Fig 52</t>
    </r>
    <r>
      <rPr>
        <sz val="11"/>
        <color theme="1"/>
        <rFont val="Calibri"/>
        <family val="2"/>
        <scheme val="minor"/>
      </rPr>
      <t xml:space="preserve"> Marsh Harrier: Average number of birds recorded per year.</t>
    </r>
  </si>
  <si>
    <t>From 1st edition</t>
  </si>
  <si>
    <t>1951-1994</t>
  </si>
  <si>
    <t>Period 1990/1 - 1999/2000 combines data from 1st edition (to 1993/4) and annual reports (1994/5 to 2009/10:</t>
  </si>
  <si>
    <r>
      <rPr>
        <b/>
        <sz val="10"/>
        <color theme="1"/>
        <rFont val="Calibri"/>
        <family val="2"/>
        <scheme val="minor"/>
      </rPr>
      <t>Fig 58</t>
    </r>
    <r>
      <rPr>
        <sz val="10"/>
        <color theme="1"/>
        <rFont val="Calibri"/>
        <family val="2"/>
        <scheme val="minor"/>
      </rPr>
      <t xml:space="preserve"> Merlin: Average number of birds recorded per year 1950/1 to 2009/10</t>
    </r>
  </si>
  <si>
    <t>Records from 1994 to 2011</t>
  </si>
  <si>
    <t>From 1st edition less records removed in 2014</t>
  </si>
  <si>
    <r>
      <rPr>
        <b/>
        <sz val="11"/>
        <color theme="1"/>
        <rFont val="Calibri"/>
        <family val="2"/>
        <scheme val="minor"/>
      </rPr>
      <t>Figure 64</t>
    </r>
    <r>
      <rPr>
        <sz val="11"/>
        <color theme="1"/>
        <rFont val="Calibri"/>
        <family val="2"/>
        <scheme val="minor"/>
      </rPr>
      <t xml:space="preserve"> Avocet: birds recorded 1930-2012 by month of arrival (103 birds).</t>
    </r>
  </si>
  <si>
    <t>1930-9</t>
  </si>
  <si>
    <t>1940-9</t>
  </si>
  <si>
    <t xml:space="preserve">Data from 1st  edition 1930-1995, Annual reports 1996-2010 </t>
  </si>
  <si>
    <r>
      <rPr>
        <b/>
        <sz val="11"/>
        <color theme="1"/>
        <rFont val="Calibri"/>
        <family val="2"/>
        <scheme val="minor"/>
      </rPr>
      <t>Fig 68</t>
    </r>
    <r>
      <rPr>
        <sz val="11"/>
        <color theme="1"/>
        <rFont val="Calibri"/>
        <family val="2"/>
        <scheme val="minor"/>
      </rPr>
      <t xml:space="preserve"> Golden Plover averge monthly maxima for main wintering sites 2000/1 to 2009/10</t>
    </r>
  </si>
  <si>
    <t>Maidenhead W</t>
  </si>
  <si>
    <t>West Ilsley area</t>
  </si>
  <si>
    <t>Maidenhead W area</t>
  </si>
  <si>
    <t>Incomplete data in 2004 annual report</t>
  </si>
  <si>
    <t>Maidenhead W area (incluing Borough Marsh)</t>
  </si>
  <si>
    <t>Includes max of Borough Marsh flocks</t>
  </si>
  <si>
    <t>Includes  max of Borough Marsh flocks</t>
  </si>
  <si>
    <r>
      <rPr>
        <b/>
        <sz val="11"/>
        <color theme="1"/>
        <rFont val="Calibri"/>
        <family val="2"/>
        <scheme val="minor"/>
      </rPr>
      <t>Fig 67</t>
    </r>
    <r>
      <rPr>
        <sz val="11"/>
        <color theme="1"/>
        <rFont val="Calibri"/>
        <family val="2"/>
        <scheme val="minor"/>
      </rPr>
      <t xml:space="preserve"> Golden Plover: Counts at main wintering sites 2000/1 - 2009/10. Average of monthly site maxima Oct - Feb</t>
    </r>
  </si>
  <si>
    <t>Some counts may be understated as annual reports do not distinguish between a count of 0 and no count.</t>
  </si>
  <si>
    <t>1986 to 1994</t>
  </si>
  <si>
    <t>1st Edition</t>
  </si>
  <si>
    <t>Annual reports</t>
  </si>
  <si>
    <t>+ 1995</t>
  </si>
  <si>
    <t>2006 to 2011</t>
  </si>
  <si>
    <t>1924 to 2011</t>
  </si>
  <si>
    <t xml:space="preserve"> Records of Grey Plover by month of arrival, 1924 to 2005. Data to 1994 from 1st ed; 1995 -2005 from annual reports (1995 on are totals of birds).</t>
  </si>
  <si>
    <r>
      <rPr>
        <b/>
        <sz val="11"/>
        <color theme="1"/>
        <rFont val="Calibri"/>
        <family val="2"/>
        <scheme val="minor"/>
      </rPr>
      <t>Fig 71</t>
    </r>
    <r>
      <rPr>
        <sz val="11"/>
        <color theme="1"/>
        <rFont val="Calibri"/>
        <family val="2"/>
        <scheme val="minor"/>
      </rPr>
      <t xml:space="preserve"> Ringed Plover: monthly average birds recorded 1988-2010 (data not available for 1989, 91, 92, 97, 99)</t>
    </r>
  </si>
  <si>
    <t>1960 - 79</t>
  </si>
  <si>
    <t>1939 - 59</t>
  </si>
  <si>
    <t>Flock of 90 at QMR 19th aug, 1 Eversley May</t>
  </si>
  <si>
    <t>QMR 1 July, flocvk of 33 in Aug</t>
  </si>
  <si>
    <t>flock of 15 QMR 9 Sep; 2 QMR 11 Sep</t>
  </si>
  <si>
    <t>Theale GP June, Sept</t>
  </si>
  <si>
    <t xml:space="preserve">Theale GP </t>
  </si>
  <si>
    <t>QMR Sep, Nov</t>
  </si>
  <si>
    <t>Horton GP Feb, Slough SF April</t>
  </si>
  <si>
    <t>QMR Jan (also seen on Datchet Coomon)</t>
  </si>
  <si>
    <t>Theale  May, Sep</t>
  </si>
  <si>
    <t>Summerleaze May</t>
  </si>
  <si>
    <t>Figure 80: Knot: all birds recorded 1939 - 2011 by month of arrival.*</t>
  </si>
  <si>
    <r>
      <rPr>
        <b/>
        <sz val="10"/>
        <color theme="1"/>
        <rFont val="Calibri"/>
        <family val="2"/>
        <scheme val="minor"/>
      </rPr>
      <t>*</t>
    </r>
    <r>
      <rPr>
        <sz val="10"/>
        <color theme="1"/>
        <rFont val="Calibri"/>
        <family val="2"/>
        <scheme val="minor"/>
      </rPr>
      <t xml:space="preserve"> Flocks passing through Queen Mother Reservoir of 15 in September 1993, 90 in August 2007 and 33 in September 2008 are not included in Figure80  and Table 2.</t>
    </r>
  </si>
  <si>
    <t>1st edition</t>
  </si>
  <si>
    <t>1st ed data</t>
  </si>
  <si>
    <t>2nd ed data</t>
  </si>
  <si>
    <t>party of 2 Theale May</t>
  </si>
  <si>
    <t>party of 2 Theale April</t>
  </si>
  <si>
    <t>party of 2 QMR Apr</t>
  </si>
  <si>
    <t>1st ed + annual report</t>
  </si>
  <si>
    <t>party of 2 QMR</t>
  </si>
  <si>
    <t>The 1991 figure includes a minimum estimate of 245 for the exceptional passage from30th  April to 6th May.</t>
  </si>
  <si>
    <t xml:space="preserve"> Nov-Mar max</t>
  </si>
  <si>
    <t>22 May 1988 Summerlease, 26 Aug 1988 Enbourne</t>
  </si>
  <si>
    <t xml:space="preserve">30 jul 1981 Brimptom </t>
  </si>
  <si>
    <t>7 May 2008 Cow Down</t>
  </si>
  <si>
    <t>Downy young bird taken to Tilehurst animal refuge July 1979, said to be found near Burghfield</t>
  </si>
  <si>
    <t>Note: the approximate max number of birds wintering was assessed based on the maximum counts for individual sites in the months November to March (allowing for movement between nearby sites only).</t>
  </si>
  <si>
    <t>Monthly counts are based on records for the month in the annual reports.In some cases birds are reported for a period (eg Jan - Mar) and it is not always clear in which month the peak count occurred.</t>
  </si>
  <si>
    <t>1986/94</t>
  </si>
  <si>
    <t>1987-94</t>
  </si>
  <si>
    <t>1957-66</t>
  </si>
  <si>
    <t>1967-76</t>
  </si>
  <si>
    <t>1977-86</t>
  </si>
  <si>
    <t>1987-96</t>
  </si>
  <si>
    <t>1997-2006</t>
  </si>
  <si>
    <t>2007-12</t>
  </si>
  <si>
    <t>Year total</t>
  </si>
  <si>
    <t>Oct-Apr total</t>
  </si>
  <si>
    <t>Tickleback Row</t>
  </si>
  <si>
    <t>27th October</t>
  </si>
  <si>
    <t>13th March</t>
  </si>
  <si>
    <t>January, September, October</t>
  </si>
  <si>
    <t>Data from annual reports 1996-2012</t>
  </si>
  <si>
    <t>Four sites in mid and east Berkshire</t>
  </si>
  <si>
    <t>2006 - 10</t>
  </si>
  <si>
    <t>Counts are the sum of maxima for individual sites in any month without allowance for movement between sites, which cannot be measured; they are likely therefore to overestimate actual numbers in the county</t>
  </si>
  <si>
    <t>Figure 132 Dipper: all birds recorded by month 1951 - 2012</t>
  </si>
  <si>
    <t>Greenham Apr 12 m; Woosehill Apr 20 f.</t>
  </si>
  <si>
    <t>Lavell's Apr 17 m; Greenham Apr 19 f; Eling Apr 20 m. Theale Aug 5 f.</t>
  </si>
  <si>
    <t>Wraysbury Apr 30 f; Streatley Sep 10 f/w</t>
  </si>
  <si>
    <t>W Woodhay Jul 30 ad?</t>
  </si>
  <si>
    <t>Wishmoor May 4 m</t>
  </si>
  <si>
    <t>Twyford Apr 7</t>
  </si>
  <si>
    <t>Greeham Apr 5 m; Edgebarrow Apr 8 m; Whiteknights Apr 12 m;</t>
  </si>
  <si>
    <t>Whiteknight Apr 2 m; Cox Green Apr 28 f.</t>
  </si>
  <si>
    <t>Inkpen Aug 2 f; Hungerford Aug 2; W Woodhay Aug 22 f/w</t>
  </si>
  <si>
    <t>Maidenhead Apr 16 m; Whiteknights Apr 18 f</t>
  </si>
  <si>
    <t>Whiteknights Apr 17 m; Winterbourne Apr 31 f</t>
  </si>
  <si>
    <t>Greenham Apr 11 f</t>
  </si>
  <si>
    <t>Padworth Apr 25 m</t>
  </si>
  <si>
    <t>Whiteknight Apr 19 m; Whiterknights May 2 m; Smallmead Apr 28 m; W Woohay Aug 17f/w</t>
  </si>
  <si>
    <t xml:space="preserve"> up to 37 depending on length of stay of the birds in Prospect Park in August 2004</t>
  </si>
  <si>
    <t>of which 7 at Whiteknights</t>
  </si>
  <si>
    <r>
      <t xml:space="preserve">Whiteknights Apr 14 m; Theale Apr 16 m; East Berks Aug 7 juv m; Prospect Park Aug 13 f/w; Prospect Park Aug 18 </t>
    </r>
    <r>
      <rPr>
        <b/>
        <sz val="11"/>
        <color theme="3"/>
        <rFont val="Calibri"/>
        <family val="2"/>
        <scheme val="minor"/>
      </rPr>
      <t>two</t>
    </r>
    <r>
      <rPr>
        <sz val="11"/>
        <color theme="3"/>
        <rFont val="Calibri"/>
        <family val="2"/>
        <scheme val="minor"/>
      </rPr>
      <t xml:space="preserve"> f/w Prospect Park Aug 30 f/w; Wishmoor Aug 17</t>
    </r>
  </si>
  <si>
    <t xml:space="preserve"> 5-14 Apr</t>
  </si>
  <si>
    <t>15-24 Apr</t>
  </si>
  <si>
    <t>30 Aug - 2 Sep</t>
  </si>
  <si>
    <t>19-29 Aug</t>
  </si>
  <si>
    <t xml:space="preserve"> 9-18 Aug</t>
  </si>
  <si>
    <t>30 Jul -8 Aug</t>
  </si>
  <si>
    <t>20-29 Jul</t>
  </si>
  <si>
    <t>10-19 Jul</t>
  </si>
  <si>
    <t>1-9 Jul</t>
  </si>
  <si>
    <t>22-31 Jul</t>
  </si>
  <si>
    <t>Territories</t>
  </si>
  <si>
    <t>Average 1994/5-2003/4</t>
  </si>
  <si>
    <t>WeBS Data incomplete and erratic. Peak counts in Annual Reports have been used post 2000, though they tend to be higher than WeBS counts.</t>
  </si>
  <si>
    <t>Trend</t>
  </si>
  <si>
    <t>Interpolations</t>
  </si>
  <si>
    <t>Bray GPs</t>
  </si>
  <si>
    <t xml:space="preserve">10/1/95 Moatland </t>
  </si>
  <si>
    <t>22/1/95 Eversley</t>
  </si>
  <si>
    <t>4/3/95 Wraysbury</t>
  </si>
  <si>
    <t>28/11/95 QMR</t>
  </si>
  <si>
    <t>1990/1-99/00</t>
  </si>
  <si>
    <t xml:space="preserve">from 1st ed data for 1951-94 </t>
  </si>
  <si>
    <r>
      <rPr>
        <b/>
        <sz val="10"/>
        <color theme="1"/>
        <rFont val="Calibri"/>
        <family val="2"/>
        <scheme val="minor"/>
      </rPr>
      <t xml:space="preserve">Fig 57 </t>
    </r>
    <r>
      <rPr>
        <sz val="10"/>
        <color theme="1"/>
        <rFont val="Calibri"/>
        <family val="2"/>
        <scheme val="minor"/>
      </rPr>
      <t>Osprey: All birds recorded by month of arrival 1951 -2010</t>
    </r>
  </si>
  <si>
    <t>2000 Eton Wick Oct</t>
  </si>
  <si>
    <t>2004 Great Meadow Pond Sep</t>
  </si>
  <si>
    <t>1994/5 Kintbury cress beds Dec</t>
  </si>
  <si>
    <t>1997 Hosehill</t>
  </si>
  <si>
    <t>1997 Dinton Aug</t>
  </si>
  <si>
    <t>1999 Dinton Aug</t>
  </si>
  <si>
    <t>2002 Dinton Sep (1) Oct (1)</t>
  </si>
  <si>
    <r>
      <rPr>
        <b/>
        <sz val="11"/>
        <color theme="1"/>
        <rFont val="Calibri"/>
        <family val="2"/>
        <scheme val="minor"/>
      </rPr>
      <t>Fig 63</t>
    </r>
    <r>
      <rPr>
        <sz val="11"/>
        <color theme="1"/>
        <rFont val="Calibri"/>
        <family val="2"/>
        <scheme val="minor"/>
      </rPr>
      <t xml:space="preserve"> Coot: Average winter maxima at selected sites</t>
    </r>
  </si>
  <si>
    <r>
      <rPr>
        <b/>
        <sz val="11"/>
        <color theme="1"/>
        <rFont val="Calibri"/>
        <family val="2"/>
        <scheme val="minor"/>
      </rPr>
      <t>Figure 65</t>
    </r>
    <r>
      <rPr>
        <sz val="11"/>
        <color theme="1"/>
        <rFont val="Calibri"/>
        <family val="2"/>
        <scheme val="minor"/>
      </rPr>
      <t xml:space="preserve"> Avocet: birds recorded by decade from 1930-9 to 2000-9 (84 birds).</t>
    </r>
  </si>
  <si>
    <t>Annual totals</t>
  </si>
  <si>
    <t>Decade totals</t>
  </si>
  <si>
    <t>Month total</t>
  </si>
  <si>
    <r>
      <rPr>
        <b/>
        <sz val="11"/>
        <color theme="1"/>
        <rFont val="Calibri"/>
        <family val="2"/>
        <scheme val="minor"/>
      </rPr>
      <t>Figure: 72</t>
    </r>
    <r>
      <rPr>
        <sz val="11"/>
        <color theme="1"/>
        <rFont val="Calibri"/>
        <family val="2"/>
        <scheme val="minor"/>
      </rPr>
      <t>: Whimbrel recorded 1923 -- 2010: total number of birds, blue; total number of records, red.</t>
    </r>
  </si>
  <si>
    <t>Data for 1995 - 2010 from annual reports</t>
  </si>
  <si>
    <t>Table 2 Knot: habitat used: all birds recorded 1939-2011*</t>
  </si>
  <si>
    <t>Figure 81 Ruff: average number of birds recorded per month 2000-2009</t>
  </si>
  <si>
    <t>Includes corrections from PEStandley adding 1 May 1992 and one Sep 1993</t>
  </si>
  <si>
    <t>Fig 84 Temminck's Stint all birds recorded 1935-2010 by month of arrival</t>
  </si>
  <si>
    <t>Fig 85 Temminck's Stint average number of birds recorded per year</t>
  </si>
  <si>
    <r>
      <t xml:space="preserve">1935 </t>
    </r>
    <r>
      <rPr>
        <sz val="9"/>
        <color theme="1"/>
        <rFont val="Bookman Old Style"/>
        <family val="1"/>
      </rPr>
      <t xml:space="preserve">to </t>
    </r>
    <r>
      <rPr>
        <sz val="9"/>
        <color theme="1"/>
        <rFont val="Arial"/>
        <family val="2"/>
      </rPr>
      <t>1959</t>
    </r>
  </si>
  <si>
    <r>
      <t xml:space="preserve">1960 </t>
    </r>
    <r>
      <rPr>
        <sz val="9"/>
        <color theme="1"/>
        <rFont val="Bookman Old Style"/>
        <family val="1"/>
      </rPr>
      <t xml:space="preserve">to </t>
    </r>
    <r>
      <rPr>
        <sz val="9"/>
        <color theme="1"/>
        <rFont val="Arial"/>
        <family val="2"/>
      </rPr>
      <t>1979</t>
    </r>
  </si>
  <si>
    <r>
      <t xml:space="preserve">1980 </t>
    </r>
    <r>
      <rPr>
        <sz val="9"/>
        <color theme="1"/>
        <rFont val="Bookman Old Style"/>
        <family val="1"/>
      </rPr>
      <t xml:space="preserve">to </t>
    </r>
    <r>
      <rPr>
        <sz val="9"/>
        <color theme="1"/>
        <rFont val="Arial"/>
        <family val="2"/>
      </rPr>
      <t>1999</t>
    </r>
  </si>
  <si>
    <t>From 1st Edition</t>
  </si>
  <si>
    <t>Fig 86 Sanderling all birds recorded 1933 - 2011 by month of arrival</t>
  </si>
  <si>
    <t>Fig 87 Sanderling: average number of birds recorded per year.</t>
  </si>
  <si>
    <t>1980 to 99</t>
  </si>
  <si>
    <r>
      <t xml:space="preserve">Figure 88: Dunlin: average number of birds recorded per year, by month of arrival. </t>
    </r>
    <r>
      <rPr>
        <sz val="11"/>
        <color theme="1"/>
        <rFont val="Calibri"/>
        <family val="2"/>
        <scheme val="minor"/>
      </rPr>
      <t>Flocks of 40 at Burghfield in August 2008, 15 at Queen Mother Reservoir in September 2011 and 160 there in November 2010 not included in the data.</t>
    </r>
  </si>
  <si>
    <r>
      <t xml:space="preserve">Figure 90 Green Sandpiper: number of birds recorded per month. </t>
    </r>
    <r>
      <rPr>
        <sz val="11"/>
        <color theme="1"/>
        <rFont val="Calibri"/>
        <family val="2"/>
        <scheme val="minor"/>
      </rPr>
      <t>Data are the averages of the years 1990, 2000 and 2010, for which the totals recorded were 250, 244 and 243 respectively. Mobility between sites may have resulted in some overestimation of the numbers of birds involved.</t>
    </r>
  </si>
  <si>
    <t xml:space="preserve">Figure 94 Wood Sandpiper: total number of birds 1922 to 2011, by month of arrival. </t>
  </si>
  <si>
    <t>Figure 95 Wood Sandpiper: average number of birds recorded per year</t>
  </si>
  <si>
    <t>Figure 108 Arctic Tern: birds recorded by month of arrival, average 1991-2011.</t>
  </si>
  <si>
    <t xml:space="preserve">Figure 107 Arctic Tern: Total number of birds per year 1991-2011. </t>
  </si>
  <si>
    <t>Figure 111 Little Gull: average number of birds recorded per year 1950-2011</t>
  </si>
  <si>
    <t>1970-1989</t>
  </si>
  <si>
    <t>Figure 112 Little Gull: average number of birds recorded per month</t>
  </si>
  <si>
    <t>1990-2011</t>
  </si>
  <si>
    <t>Figure 115 Glaucous Gull: all birds recorded from 1951 to 2011 by month of arrival</t>
  </si>
  <si>
    <r>
      <t xml:space="preserve">Figure 116 Great Black-backed Gull: all birds recorded 1935-64. </t>
    </r>
    <r>
      <rPr>
        <sz val="11"/>
        <color theme="1"/>
        <rFont val="Calibri"/>
        <family val="2"/>
        <scheme val="minor"/>
      </rPr>
      <t>Beyond 1964 recording was too incomplete for quantitative analysis. Although numbers have increased greatly, there is no indication of a change in the pattern of seasonal occurrence.</t>
    </r>
  </si>
  <si>
    <t>Figure 117 Short-eared Owl: Maximum number of wintering birds recorded annually from 1978/9 to 2011/12</t>
  </si>
  <si>
    <t>Figure 118 Short-eared Owl: birds recorded by month, average 1992-2011</t>
  </si>
  <si>
    <t xml:space="preserve">Figure 120 Hoopoe: all birds recorded from 1946 to 2012, by month of arrival. </t>
  </si>
  <si>
    <t>Figure 119 Hoopoe: birds recorded from 1946 to 2012. In total 78 birds have been recorded since 1946.</t>
  </si>
  <si>
    <r>
      <t xml:space="preserve">Figure 124 Great Grey Shrike: birds recorded in winter from 1990/91 to 2012/13. </t>
    </r>
    <r>
      <rPr>
        <sz val="11"/>
        <color theme="1"/>
        <rFont val="Calibri"/>
        <family val="2"/>
        <scheme val="minor"/>
      </rPr>
      <t>Wishmoor Bottom, green; all other sites, blue. November - February.</t>
    </r>
  </si>
  <si>
    <t>Table 5 Jackdaw counts - 1996 - 2012</t>
  </si>
  <si>
    <t xml:space="preserve">Figure 125 Hooded Crow: Birds recorded from 1940/1 to 2009/10. </t>
  </si>
  <si>
    <t>Figure 126 Hooded Crow: All birds recorded from 1940/1 to 2012/3 by month of arrival.</t>
  </si>
  <si>
    <t>Figure 127 Firecrest territories 2001 to 2010 since intensive fieldwork began in 2001.</t>
  </si>
  <si>
    <t>Figure 128 Wood Warbler: all birds recorded 1946 - 2010 (a) single males; (b) breeding pairs; (c) autumn records.</t>
  </si>
  <si>
    <t xml:space="preserve">Figure129 Waxwing: sum of monthly totals in 19 non-irruption years  from 1989/90 to 2012/13.  </t>
  </si>
  <si>
    <t>Figure 131 Waxwing: peak counts from 1989/90 to 2012/13</t>
  </si>
  <si>
    <t>Figure 130 Waxwing: monthly counts during four invasion years between 1989/90 and 2012/13.</t>
  </si>
  <si>
    <t>Dipper</t>
  </si>
  <si>
    <t>Figure 136 Pied Flycatcher: total recorded on migration 1947-2012.</t>
  </si>
  <si>
    <t>Julian day</t>
  </si>
  <si>
    <t>27 Mar-4 Apr</t>
  </si>
  <si>
    <t>85-94</t>
  </si>
  <si>
    <r>
      <t xml:space="preserve">Figure 137 Black Redstart: Monthly totals of individuals recorded 1946-2011, </t>
    </r>
    <r>
      <rPr>
        <sz val="11"/>
        <color theme="1"/>
        <rFont val="Calibri"/>
        <family val="2"/>
        <scheme val="minor"/>
      </rPr>
      <t>excluding summering birds.</t>
    </r>
  </si>
  <si>
    <r>
      <t xml:space="preserve">Figure 138 Black Redstart Average number of birds per 1946-2011year </t>
    </r>
    <r>
      <rPr>
        <sz val="11"/>
        <color theme="1"/>
        <rFont val="Calibri"/>
        <family val="2"/>
        <scheme val="minor"/>
      </rPr>
      <t>excluding summering birds</t>
    </r>
  </si>
  <si>
    <t>Figure 139 Redstart: Territories on East Berkshire heaths 1993-2008</t>
  </si>
  <si>
    <t>Figure 140 Redstart: Average number of birds recorded per month between 1992 and 2011, outside the East Berkshire heath breeding area</t>
  </si>
  <si>
    <t>Data from D J Barker; no data available for 1995, 1997.  Incomplete surveys in 1994, 1998, 2000</t>
  </si>
  <si>
    <r>
      <t xml:space="preserve">Analysis of effect of hard winters from Atlas survey data 2007-2011 </t>
    </r>
    <r>
      <rPr>
        <sz val="11"/>
        <color theme="1"/>
        <rFont val="Calibri"/>
        <family val="2"/>
        <scheme val="minor"/>
      </rPr>
      <t>(Righelato (2014) Birds of Berkshire  annual report 2010).</t>
    </r>
  </si>
  <si>
    <r>
      <t xml:space="preserve">Figure 144 Rock Pipit: average number of birds recorded per month from 1966/7 to 1995/6 and 1996/7 to 2011/12. </t>
    </r>
    <r>
      <rPr>
        <sz val="11"/>
        <color theme="1"/>
        <rFont val="Calibri"/>
        <family val="2"/>
        <scheme val="minor"/>
      </rPr>
      <t>Wintering birds were included for each month in which they occurred</t>
    </r>
  </si>
  <si>
    <t xml:space="preserve">Figure 145 Rock Pipit: average number of birds per year for ten year periods from 1956/7-65/6 to 1996/7-2005/6 and 2006/7-11/12 (six years). </t>
  </si>
  <si>
    <t xml:space="preserve">Figure 148 Twite: all birds recorded per decade from 1960 to 2009 </t>
  </si>
  <si>
    <t>Figure 149 Twite: birds recorded form 1960 to 2012 by month of arrival</t>
  </si>
  <si>
    <t>Figure 150 Snow Bunting: all birds recorded from 1956/7 to 2012/13, by month of arrival</t>
  </si>
  <si>
    <t>Fig 43 Bittern: birds recorded from 1945/6 to 2010/11 by month of arrival.</t>
  </si>
  <si>
    <r>
      <t xml:space="preserve">Fig 42 Bittern: average number of birds recorded per year. </t>
    </r>
    <r>
      <rPr>
        <sz val="10"/>
        <color theme="1"/>
        <rFont val="Calibri"/>
        <family val="2"/>
        <scheme val="minor"/>
      </rPr>
      <t>198 Bittern were recorded from 1945/6 to 2010/11.</t>
    </r>
  </si>
  <si>
    <t>Figure 36: Goosander: annual maximum counts, 1946/7 to 2010/11</t>
  </si>
  <si>
    <t>Figure 34: Red-breasted Merganser: Average number of birds recorded per year 1952/3-2010/11.</t>
  </si>
  <si>
    <t>Figure 35 Red-breasted Merganser: all birds recorded 1952-2011 by month of arrival</t>
  </si>
  <si>
    <t>Figure 33 Smew: Average number of birds per month 1978/9 to 2010/11.</t>
  </si>
  <si>
    <t>Figure 32: Smew: average number of birds per year 1946-2011</t>
  </si>
  <si>
    <t>Figure 30 Goldeneye: Birds recorded per month - average of 2001 to 2010 (data from all sites  recorded in annual reports).</t>
  </si>
  <si>
    <t>Figure 31: Goldeneye: Peak annual counts at main sites: average 2000-2010</t>
  </si>
  <si>
    <t>Fig 25. Records of Scaup by month of arrival, 1946 to 2013</t>
  </si>
  <si>
    <t xml:space="preserve">Figure 23: Monthly peak counts at main sites shown below 1998-2008) </t>
  </si>
  <si>
    <r>
      <t xml:space="preserve">Figure 24: Average peak winter counts at four main sites </t>
    </r>
    <r>
      <rPr>
        <sz val="11"/>
        <color theme="1"/>
        <rFont val="Calibri"/>
        <family val="2"/>
        <scheme val="minor"/>
      </rPr>
      <t>(data for 2002/3 to 2009 from annual reports; data for 1982/3-1989/90 from first edition)</t>
    </r>
  </si>
  <si>
    <r>
      <t xml:space="preserve">Fig 22 Pochard: Annual maximum counts at Berkshire sites with an average maximum count of  &gt;100 </t>
    </r>
    <r>
      <rPr>
        <sz val="11"/>
        <color theme="1"/>
        <rFont val="Calibri"/>
        <family val="2"/>
        <scheme val="minor"/>
      </rPr>
      <t>(data from WeBS counts 1980 - 1990, from County annual reports 1998-2008 and county database 2009-10</t>
    </r>
    <r>
      <rPr>
        <b/>
        <sz val="11"/>
        <color theme="1"/>
        <rFont val="Calibri"/>
        <family val="2"/>
        <scheme val="minor"/>
      </rPr>
      <t>).</t>
    </r>
  </si>
  <si>
    <r>
      <t xml:space="preserve">Fig 21 Pochard: Berkshire monthly totals </t>
    </r>
    <r>
      <rPr>
        <sz val="11"/>
        <color theme="1"/>
        <rFont val="Calibri"/>
        <family val="2"/>
        <scheme val="minor"/>
      </rPr>
      <t>(sum of maximum counts of all sites reported in annual reports: annual average of 1998-2008)</t>
    </r>
  </si>
  <si>
    <r>
      <t xml:space="preserve">Fig 20 Pochard: distribution of confirmed breeding records per decade </t>
    </r>
    <r>
      <rPr>
        <sz val="11"/>
        <color theme="1"/>
        <rFont val="Calibri"/>
        <family val="2"/>
        <scheme val="minor"/>
      </rPr>
      <t>(data 1950-94 from BoB 1st ed; 1995- 2010 from annual reports)</t>
    </r>
  </si>
  <si>
    <r>
      <t xml:space="preserve">Fig 19 Red-crested Pochard: average of monthly counts. </t>
    </r>
    <r>
      <rPr>
        <sz val="9"/>
        <color theme="1"/>
        <rFont val="Arial"/>
        <family val="2"/>
      </rPr>
      <t>Data from annual reports 1996-2010</t>
    </r>
  </si>
  <si>
    <t>Fig 18 Red-crested Pochard: trend in peak annual count</t>
  </si>
  <si>
    <r>
      <t xml:space="preserve">Figure 17. Shoveler: average of monthly counts </t>
    </r>
    <r>
      <rPr>
        <sz val="11"/>
        <color theme="1"/>
        <rFont val="Calibri"/>
        <family val="2"/>
        <scheme val="minor"/>
      </rPr>
      <t>From annual reports 2000-2008.</t>
    </r>
  </si>
  <si>
    <r>
      <t xml:space="preserve">Figure 16 Shoveler: Average winter maxima </t>
    </r>
    <r>
      <rPr>
        <sz val="11"/>
        <rFont val="Calibri"/>
        <family val="2"/>
        <scheme val="minor"/>
      </rPr>
      <t>WeBS data</t>
    </r>
  </si>
  <si>
    <t>Fig 15 Garganey: Average count by month of arrival 1995-2011</t>
  </si>
  <si>
    <t>Fig 14 Garganey: Average number of birds recorded per year</t>
  </si>
  <si>
    <t>Up to 1994 records from table 27 in BoB 1st ed</t>
  </si>
  <si>
    <t>Figure 13 Average number of birds recorded by month of arrival 1990-2009</t>
  </si>
  <si>
    <t>Figure 12 Pintail: arrivals from 1950/1 to 2009/10. Annual averages of birds arriving, in five year periods.</t>
  </si>
  <si>
    <t>As individual records are not  all listed with arrival and departure dates in the annual reports, the data from 1990 on are estimated based on the information that is provided</t>
  </si>
  <si>
    <t xml:space="preserve">Figure 11 Mallard: sum of monthly counts at four selected sites, average 2004-2008.  </t>
  </si>
  <si>
    <r>
      <t xml:space="preserve">Fig 10 Teal Average monthly counts.  Average for 2000-2008 at four main sites reported in annual reports </t>
    </r>
    <r>
      <rPr>
        <sz val="11"/>
        <color theme="1"/>
        <rFont val="Calibri"/>
        <family val="2"/>
        <scheme val="minor"/>
      </rPr>
      <t>Wraysbury GPs, Dinton Pastures, Twford GPs, Theale GPs</t>
    </r>
  </si>
  <si>
    <r>
      <t xml:space="preserve">Figure 8: Gadwall: total of monthly maxima for all sites: average for 2000-08 </t>
    </r>
    <r>
      <rPr>
        <sz val="11"/>
        <color theme="1"/>
        <rFont val="Calibri"/>
        <family val="2"/>
        <scheme val="minor"/>
      </rPr>
      <t>Annual Reports</t>
    </r>
  </si>
  <si>
    <r>
      <t xml:space="preserve">Figure 9: Gadwall: Average of annual maximum counts at four main sites </t>
    </r>
    <r>
      <rPr>
        <sz val="11"/>
        <color theme="1"/>
        <rFont val="Calibri"/>
        <family val="2"/>
        <scheme val="minor"/>
      </rPr>
      <t>Data from annual reports</t>
    </r>
  </si>
  <si>
    <t>Searles Lane Dec</t>
  </si>
  <si>
    <t>Theale Oct-Dec</t>
  </si>
  <si>
    <t>Twyford Jan</t>
  </si>
  <si>
    <t>Site of max count</t>
  </si>
  <si>
    <t>Wraysbury Oct</t>
  </si>
  <si>
    <t>Eversley Jan</t>
  </si>
  <si>
    <t>Eversley Dec</t>
  </si>
  <si>
    <t>Lower Farm Jan</t>
  </si>
  <si>
    <t>Eversley dec</t>
  </si>
  <si>
    <t>Lea Farm Dec</t>
  </si>
  <si>
    <t xml:space="preserve">Figure 7: Wigeon: average monthly counts for Berkshire sites (WeBS) 2000-2010 </t>
  </si>
  <si>
    <t>Figure 6. Monthly totals of Brent Geese, winter 1969/70 to 2011/12 (dark blue indicates the number of parties (records))</t>
  </si>
  <si>
    <t>Figure 5 White-fronted Goose: birds recorded by month of arrival: average 1944/5 to 2003/4</t>
  </si>
  <si>
    <t>Fig 4 White-fronted Goose: all birds recorded by decade.</t>
  </si>
  <si>
    <t>Figure 2: Bewick's Swan: total number of birds recorded per decade from 1949/50 to 2009/10.</t>
  </si>
  <si>
    <t>Figure 1: Bewick's Swan: all birds recorded from 1949 to 2010 by month of arrival.</t>
  </si>
  <si>
    <t>Figure 123 Great Gey Shrike: all records from 1946/7 to 2012/13, by month of arrival (87 birds)</t>
  </si>
  <si>
    <r>
      <t xml:space="preserve">From annual reports: numbers of birds (note that table 36 in the Birds of Berkshire 1996 gives numbers of </t>
    </r>
    <r>
      <rPr>
        <b/>
        <i/>
        <sz val="9"/>
        <color theme="1"/>
        <rFont val="Calibri"/>
        <family val="2"/>
        <scheme val="minor"/>
      </rPr>
      <t>birds, although the title states "records"</t>
    </r>
    <r>
      <rPr>
        <i/>
        <sz val="9"/>
        <color theme="1"/>
        <rFont val="Calibri"/>
        <family val="2"/>
        <scheme val="minor"/>
      </rPr>
      <t>)</t>
    </r>
  </si>
  <si>
    <r>
      <t xml:space="preserve">Fig 29 Common Scoter: all birds recorded by month of arrival  1947 - 2010 </t>
    </r>
    <r>
      <rPr>
        <sz val="9"/>
        <color theme="1"/>
        <rFont val="Calibri"/>
        <family val="2"/>
        <scheme val="minor"/>
      </rPr>
      <t>(90 birds seen flying over QMR in November 2004 are not included)</t>
    </r>
  </si>
  <si>
    <r>
      <t xml:space="preserve">Fig 28: Common Scoter: all birds recorded 1947-2010 </t>
    </r>
    <r>
      <rPr>
        <sz val="9"/>
        <color theme="1"/>
        <rFont val="Calibri"/>
        <family val="2"/>
        <scheme val="minor"/>
      </rPr>
      <t>(90 birds seen flying over QMR in November 2004 are not included)</t>
    </r>
  </si>
  <si>
    <r>
      <t xml:space="preserve">Figure 97 Arctic Skua: birds recorded from 1960 to 2012. </t>
    </r>
    <r>
      <rPr>
        <sz val="11"/>
        <color theme="1"/>
        <rFont val="Calibri"/>
        <family val="2"/>
        <scheme val="minor"/>
      </rPr>
      <t>Periods are five years except for 2010-2012.</t>
    </r>
  </si>
  <si>
    <t>Figure 98 Arctic Skua: birds recorded from 1960 to 2012 by month of arrival.</t>
  </si>
  <si>
    <t>1960-2012</t>
  </si>
  <si>
    <t>1960-1994</t>
  </si>
  <si>
    <t>U</t>
  </si>
  <si>
    <t>I</t>
  </si>
  <si>
    <t>2*I, A</t>
  </si>
  <si>
    <t>2*I</t>
  </si>
  <si>
    <t>A - adult</t>
  </si>
  <si>
    <t>S - subadult</t>
  </si>
  <si>
    <t>I - immature</t>
  </si>
  <si>
    <t>U - unknown</t>
  </si>
  <si>
    <t>Annual reports to 2011</t>
  </si>
  <si>
    <t>Ring Ouzel</t>
  </si>
  <si>
    <t>Spring</t>
  </si>
  <si>
    <t>Autumn</t>
  </si>
  <si>
    <r>
      <t xml:space="preserve">Figure 133 Ring Ouzel: birds recorded from 1951 to 2010 by month of arrival </t>
    </r>
    <r>
      <rPr>
        <sz val="11"/>
        <color theme="1"/>
        <rFont val="Calibri"/>
        <family val="2"/>
        <scheme val="minor"/>
      </rPr>
      <t>(including a single party of 30 in October 1966).</t>
    </r>
  </si>
  <si>
    <t xml:space="preserve">Figure 134 Ring Ouzel: birds recorded per decade from 1951 to 2010. </t>
  </si>
  <si>
    <t>Fig 27 Long-tailed Duck: all birds recorded from 1961/62 to 2012/3 by month of arrival</t>
  </si>
  <si>
    <r>
      <rPr>
        <b/>
        <sz val="11"/>
        <color theme="1"/>
        <rFont val="Calibri"/>
        <family val="2"/>
        <scheme val="minor"/>
      </rPr>
      <t xml:space="preserve">Fig 66 </t>
    </r>
    <r>
      <rPr>
        <sz val="11"/>
        <color theme="1"/>
        <rFont val="Calibri"/>
        <family val="2"/>
        <scheme val="minor"/>
      </rPr>
      <t>Oystercatcher: Birds recorded per year 1968 - 2008.</t>
    </r>
  </si>
  <si>
    <t>Data for 1995-2010 (by difference from row 15; details not provided by SAW)</t>
  </si>
  <si>
    <r>
      <t xml:space="preserve">Fig 89 Little Stint: average number of birds recorded per year 1922-2011 </t>
    </r>
    <r>
      <rPr>
        <sz val="11"/>
        <color theme="1"/>
        <rFont val="Calibri"/>
        <family val="2"/>
        <scheme val="minor"/>
      </rPr>
      <t xml:space="preserve">(the exceptional passage of at least 107 birds in September 1996 is </t>
    </r>
    <r>
      <rPr>
        <b/>
        <sz val="11"/>
        <color theme="1"/>
        <rFont val="Calibri"/>
        <family val="2"/>
        <scheme val="minor"/>
      </rPr>
      <t>not</t>
    </r>
    <r>
      <rPr>
        <sz val="11"/>
        <color theme="1"/>
        <rFont val="Calibri"/>
        <family val="2"/>
        <scheme val="minor"/>
      </rPr>
      <t xml:space="preserve"> included)</t>
    </r>
    <r>
      <rPr>
        <b/>
        <sz val="11"/>
        <color theme="1"/>
        <rFont val="Calibri"/>
        <family val="2"/>
        <scheme val="minor"/>
      </rPr>
      <t>.</t>
    </r>
  </si>
  <si>
    <r>
      <t>Fig 90 Little Stint: average number of birds recorded by month of arrival</t>
    </r>
    <r>
      <rPr>
        <sz val="11"/>
        <color theme="1"/>
        <rFont val="Calibri"/>
        <family val="2"/>
        <scheme val="minor"/>
      </rPr>
      <t xml:space="preserve"> (the exceptional passage of at least 107 birds in September 1996 is not included).</t>
    </r>
  </si>
  <si>
    <r>
      <rPr>
        <b/>
        <sz val="11"/>
        <color theme="1"/>
        <rFont val="Calibri"/>
        <family val="2"/>
        <scheme val="minor"/>
      </rPr>
      <t>Figure 109</t>
    </r>
    <r>
      <rPr>
        <sz val="11"/>
        <color theme="1"/>
        <rFont val="Calibri"/>
        <family val="2"/>
        <scheme val="minor"/>
      </rPr>
      <t xml:space="preserve"> Kittiwake: Average number of birds recorded per year, from 1946 to 2010, The fall of 642 at Queen Mother Reservoir in January 1993 is excluded.</t>
    </r>
  </si>
  <si>
    <t>April-July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</si>
</sst>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7" x14ac:knownFonts="1">
    <font>
      <sz val="11"/>
      <color theme="1"/>
      <name val="Calibri"/>
      <family val="2"/>
      <scheme val="minor"/>
    </font>
    <font>
      <sz val="8"/>
      <color theme="1"/>
      <name val="Bookman Old Style"/>
      <family val="1"/>
    </font>
    <font>
      <b/>
      <sz val="11"/>
      <color theme="1"/>
      <name val="Calibri"/>
      <family val="2"/>
      <scheme val="minor"/>
    </font>
    <font>
      <sz val="9"/>
      <color theme="1"/>
      <name val="Calibri"/>
      <family val="2"/>
      <scheme val="minor"/>
    </font>
    <font>
      <sz val="11"/>
      <color theme="3" tint="0.39994506668294322"/>
      <name val="Calibri"/>
      <family val="2"/>
      <scheme val="minor"/>
    </font>
    <font>
      <i/>
      <sz val="9"/>
      <color theme="1"/>
      <name val="Calibri"/>
      <family val="2"/>
      <scheme val="minor"/>
    </font>
    <font>
      <sz val="9"/>
      <color theme="1"/>
      <name val="Arial"/>
      <family val="2"/>
    </font>
    <font>
      <b/>
      <sz val="10"/>
      <name val="Arial"/>
      <family val="2"/>
    </font>
    <font>
      <sz val="11"/>
      <color rgb="FFFF0000"/>
      <name val="Calibri"/>
      <family val="2"/>
      <scheme val="minor"/>
    </font>
    <font>
      <sz val="8"/>
      <color theme="1"/>
      <name val="Verdana"/>
      <family val="2"/>
    </font>
    <font>
      <sz val="11"/>
      <name val="Calibri"/>
      <family val="2"/>
      <scheme val="minor"/>
    </font>
    <font>
      <b/>
      <i/>
      <sz val="11"/>
      <color theme="1"/>
      <name val="Calibri"/>
      <family val="2"/>
      <scheme val="minor"/>
    </font>
    <font>
      <i/>
      <sz val="11"/>
      <color theme="1"/>
      <name val="Calibri"/>
      <family val="2"/>
      <scheme val="minor"/>
    </font>
    <font>
      <sz val="9"/>
      <color indexed="81"/>
      <name val="Tahoma"/>
      <family val="2"/>
    </font>
    <font>
      <b/>
      <sz val="9"/>
      <color indexed="81"/>
      <name val="Tahoma"/>
      <family val="2"/>
    </font>
    <font>
      <sz val="10"/>
      <color theme="1"/>
      <name val="Times New Roman"/>
      <family val="1"/>
    </font>
    <font>
      <sz val="10"/>
      <name val="Times New Roman"/>
      <family val="1"/>
    </font>
    <font>
      <i/>
      <sz val="10"/>
      <color theme="1"/>
      <name val="Times New Roman"/>
      <family val="1"/>
    </font>
    <font>
      <i/>
      <sz val="9"/>
      <color theme="1"/>
      <name val="Arial"/>
      <family val="2"/>
    </font>
    <font>
      <b/>
      <sz val="9"/>
      <color theme="1"/>
      <name val="Arial"/>
      <family val="2"/>
    </font>
    <font>
      <b/>
      <sz val="11"/>
      <color rgb="FFFF0000"/>
      <name val="Calibri"/>
      <family val="2"/>
      <scheme val="minor"/>
    </font>
    <font>
      <b/>
      <sz val="11"/>
      <name val="Calibri"/>
      <family val="2"/>
      <scheme val="minor"/>
    </font>
    <font>
      <sz val="8"/>
      <color theme="1"/>
      <name val="Arial"/>
      <family val="2"/>
    </font>
    <font>
      <sz val="10"/>
      <color rgb="FF000000"/>
      <name val="Arial"/>
      <family val="2"/>
    </font>
    <font>
      <sz val="10"/>
      <color theme="1"/>
      <name val="Calibri"/>
      <family val="2"/>
      <scheme val="minor"/>
    </font>
    <font>
      <sz val="8"/>
      <name val="Calibri"/>
      <family val="2"/>
      <scheme val="minor"/>
    </font>
    <font>
      <sz val="9"/>
      <name val="Calibri"/>
      <family val="2"/>
      <scheme val="minor"/>
    </font>
    <font>
      <b/>
      <sz val="9"/>
      <name val="Calibri"/>
      <family val="2"/>
      <scheme val="minor"/>
    </font>
    <font>
      <sz val="8"/>
      <color theme="1"/>
      <name val="Calibri"/>
      <family val="2"/>
      <scheme val="minor"/>
    </font>
    <font>
      <sz val="7.5"/>
      <color theme="1"/>
      <name val="Bookman Old Style"/>
      <family val="1"/>
    </font>
    <font>
      <sz val="9"/>
      <color theme="1"/>
      <name val="Bookman Old Style"/>
      <family val="1"/>
    </font>
    <font>
      <sz val="7"/>
      <color theme="1"/>
      <name val="Bookman Old Style"/>
      <family val="1"/>
    </font>
    <font>
      <i/>
      <sz val="10"/>
      <color theme="1"/>
      <name val="Cambria"/>
      <family val="1"/>
      <scheme val="major"/>
    </font>
    <font>
      <sz val="10"/>
      <color theme="1"/>
      <name val="Cambria"/>
      <family val="1"/>
      <scheme val="major"/>
    </font>
    <font>
      <sz val="11"/>
      <color theme="3" tint="0.39997558519241921"/>
      <name val="Calibri"/>
      <family val="2"/>
      <scheme val="minor"/>
    </font>
    <font>
      <sz val="11"/>
      <color theme="4"/>
      <name val="Calibri"/>
      <family val="2"/>
      <scheme val="minor"/>
    </font>
    <font>
      <sz val="8.5"/>
      <color theme="1"/>
      <name val="Arial"/>
      <family val="2"/>
    </font>
    <font>
      <sz val="9"/>
      <color rgb="FFFF0000"/>
      <name val="Arial"/>
      <family val="2"/>
    </font>
    <font>
      <sz val="9"/>
      <color theme="4"/>
      <name val="Arial"/>
      <family val="2"/>
    </font>
    <font>
      <sz val="9"/>
      <color theme="4"/>
      <name val="Calibri"/>
      <family val="2"/>
      <scheme val="minor"/>
    </font>
    <font>
      <i/>
      <sz val="10"/>
      <color theme="1"/>
      <name val="Calibri"/>
      <family val="2"/>
      <scheme val="minor"/>
    </font>
    <font>
      <sz val="10"/>
      <color theme="1"/>
      <name val="Bookman Old Style"/>
      <family val="1"/>
    </font>
    <font>
      <b/>
      <sz val="10"/>
      <color theme="1"/>
      <name val="Calibri"/>
      <family val="2"/>
      <scheme val="minor"/>
    </font>
    <font>
      <sz val="10"/>
      <color theme="4"/>
      <name val="Calibri"/>
      <family val="2"/>
      <scheme val="minor"/>
    </font>
    <font>
      <sz val="11"/>
      <color theme="9" tint="-0.249977111117893"/>
      <name val="Calibri"/>
      <family val="2"/>
      <scheme val="minor"/>
    </font>
    <font>
      <sz val="8"/>
      <color theme="4"/>
      <name val="Bookman Old Style"/>
      <family val="1"/>
    </font>
    <font>
      <b/>
      <sz val="10"/>
      <color theme="1"/>
      <name val="Times New Roman"/>
      <family val="1"/>
    </font>
    <font>
      <sz val="10"/>
      <color theme="1"/>
      <name val="Calibri"/>
      <family val="2"/>
    </font>
    <font>
      <sz val="9"/>
      <color theme="1"/>
      <name val="Garamond"/>
      <family val="1"/>
    </font>
    <font>
      <i/>
      <u/>
      <sz val="9"/>
      <color rgb="FF008080"/>
      <name val="Calibri"/>
      <family val="2"/>
      <scheme val="minor"/>
    </font>
    <font>
      <sz val="9"/>
      <color theme="1"/>
      <name val="Times New Roman"/>
      <family val="1"/>
    </font>
    <font>
      <sz val="10"/>
      <color rgb="FF000000"/>
      <name val="Calibri"/>
      <family val="2"/>
      <scheme val="minor"/>
    </font>
    <font>
      <b/>
      <sz val="10"/>
      <color rgb="FF000000"/>
      <name val="Calibri"/>
      <family val="2"/>
      <scheme val="minor"/>
    </font>
    <font>
      <i/>
      <sz val="8"/>
      <color theme="1"/>
      <name val="Bookman Old Style"/>
      <family val="1"/>
    </font>
    <font>
      <sz val="8"/>
      <color theme="4"/>
      <name val="Calibri"/>
      <family val="2"/>
      <scheme val="minor"/>
    </font>
    <font>
      <sz val="8"/>
      <color rgb="FFFF0000"/>
      <name val="Bookman Old Style"/>
      <family val="1"/>
    </font>
    <font>
      <sz val="8"/>
      <color rgb="FFFF0000"/>
      <name val="Calibri"/>
      <family val="2"/>
      <scheme val="minor"/>
    </font>
    <font>
      <i/>
      <sz val="11"/>
      <color theme="4"/>
      <name val="Calibri"/>
      <family val="2"/>
      <scheme val="minor"/>
    </font>
    <font>
      <i/>
      <sz val="11"/>
      <color rgb="FFFF0000"/>
      <name val="Calibri"/>
      <family val="2"/>
      <scheme val="minor"/>
    </font>
    <font>
      <sz val="9"/>
      <color rgb="FFFF0000"/>
      <name val="Calibri"/>
      <family val="2"/>
      <scheme val="minor"/>
    </font>
    <font>
      <i/>
      <sz val="10"/>
      <color rgb="FF000000"/>
      <name val="Calibri"/>
      <family val="2"/>
      <scheme val="minor"/>
    </font>
    <font>
      <sz val="9"/>
      <name val="Arial"/>
      <family val="2"/>
    </font>
    <font>
      <sz val="9"/>
      <color rgb="FFFF0000"/>
      <name val="Times New Roman"/>
      <family val="1"/>
    </font>
    <font>
      <sz val="10"/>
      <color rgb="FFFF0000"/>
      <name val="Calibri"/>
      <family val="2"/>
      <scheme val="minor"/>
    </font>
    <font>
      <sz val="10"/>
      <color theme="5"/>
      <name val="Calibri"/>
      <family val="2"/>
      <scheme val="minor"/>
    </font>
    <font>
      <sz val="9"/>
      <color theme="4"/>
      <name val="Times New Roman"/>
      <family val="1"/>
    </font>
    <font>
      <sz val="9"/>
      <name val="Times New Roman"/>
      <family val="1"/>
    </font>
    <font>
      <sz val="10"/>
      <name val="Calibri"/>
      <family val="2"/>
      <scheme val="minor"/>
    </font>
    <font>
      <sz val="9"/>
      <color theme="5"/>
      <name val="Calibri"/>
      <family val="2"/>
      <scheme val="minor"/>
    </font>
    <font>
      <i/>
      <sz val="10"/>
      <color theme="5"/>
      <name val="Calibri"/>
      <family val="2"/>
      <scheme val="minor"/>
    </font>
    <font>
      <sz val="8"/>
      <color theme="5"/>
      <name val="Bookman Old Style"/>
      <family val="1"/>
    </font>
    <font>
      <sz val="11"/>
      <color indexed="62"/>
      <name val="Calibri"/>
      <family val="2"/>
    </font>
    <font>
      <i/>
      <sz val="11"/>
      <color indexed="8"/>
      <name val="Calibri"/>
      <family val="2"/>
    </font>
    <font>
      <i/>
      <sz val="11"/>
      <color theme="5"/>
      <name val="Calibri"/>
      <family val="2"/>
      <scheme val="minor"/>
    </font>
    <font>
      <sz val="11"/>
      <color theme="5"/>
      <name val="Calibri"/>
      <family val="2"/>
      <scheme val="minor"/>
    </font>
    <font>
      <sz val="11"/>
      <color theme="3"/>
      <name val="Calibri"/>
      <family val="2"/>
      <scheme val="minor"/>
    </font>
    <font>
      <sz val="11"/>
      <color rgb="FFC00000"/>
      <name val="Calibri"/>
      <family val="2"/>
      <scheme val="minor"/>
    </font>
    <font>
      <i/>
      <sz val="11"/>
      <color rgb="FFC00000"/>
      <name val="Calibri"/>
      <family val="2"/>
      <scheme val="minor"/>
    </font>
    <font>
      <i/>
      <sz val="11"/>
      <color theme="3"/>
      <name val="Calibri"/>
      <family val="2"/>
      <scheme val="minor"/>
    </font>
    <font>
      <sz val="9"/>
      <color rgb="FFC00000"/>
      <name val="Arial"/>
      <family val="2"/>
    </font>
    <font>
      <sz val="9"/>
      <color rgb="FFC00000"/>
      <name val="Calibri"/>
      <family val="2"/>
      <scheme val="minor"/>
    </font>
    <font>
      <sz val="8"/>
      <color rgb="FFC00000"/>
      <name val="Arial"/>
      <family val="2"/>
    </font>
    <font>
      <sz val="8"/>
      <color theme="4"/>
      <name val="Arial"/>
      <family val="2"/>
    </font>
    <font>
      <i/>
      <sz val="9"/>
      <color theme="1"/>
      <name val="Bookman Old Style"/>
      <family val="1"/>
    </font>
    <font>
      <b/>
      <sz val="11"/>
      <color theme="4"/>
      <name val="Calibri"/>
      <family val="2"/>
      <scheme val="minor"/>
    </font>
    <font>
      <b/>
      <sz val="9"/>
      <color theme="1"/>
      <name val="Bookman Old Style"/>
      <family val="1"/>
    </font>
    <font>
      <sz val="10"/>
      <color rgb="FFFF0000"/>
      <name val="Bookman Old Style"/>
      <family val="1"/>
    </font>
    <font>
      <sz val="10"/>
      <color theme="4"/>
      <name val="Bookman Old Style"/>
      <family val="1"/>
    </font>
    <font>
      <b/>
      <sz val="10"/>
      <color theme="4"/>
      <name val="Calibri"/>
      <family val="2"/>
      <scheme val="minor"/>
    </font>
    <font>
      <b/>
      <sz val="10"/>
      <color theme="1"/>
      <name val="Bookman Old Style"/>
      <family val="1"/>
    </font>
    <font>
      <b/>
      <sz val="10"/>
      <color rgb="FFFF0000"/>
      <name val="Bookman Old Style"/>
      <family val="1"/>
    </font>
    <font>
      <b/>
      <sz val="10"/>
      <color theme="4"/>
      <name val="Bookman Old Style"/>
      <family val="1"/>
    </font>
    <font>
      <i/>
      <sz val="8"/>
      <color rgb="FFFF0000"/>
      <name val="Calibri"/>
      <family val="2"/>
      <scheme val="minor"/>
    </font>
    <font>
      <i/>
      <sz val="8"/>
      <color theme="4"/>
      <name val="Calibri"/>
      <family val="2"/>
      <scheme val="minor"/>
    </font>
    <font>
      <b/>
      <sz val="9"/>
      <name val="Bookman Old Style"/>
      <family val="1"/>
    </font>
    <font>
      <sz val="9"/>
      <name val="Bookman Old Style"/>
      <family val="1"/>
    </font>
    <font>
      <sz val="9"/>
      <color theme="5"/>
      <name val="Arial"/>
      <family val="2"/>
    </font>
    <font>
      <sz val="9"/>
      <color theme="5"/>
      <name val="Times New Roman"/>
      <family val="1"/>
    </font>
    <font>
      <b/>
      <sz val="10"/>
      <color theme="1"/>
      <name val="Arial"/>
      <family val="2"/>
    </font>
    <font>
      <sz val="10"/>
      <color theme="1"/>
      <name val="Arial"/>
      <family val="2"/>
    </font>
    <font>
      <sz val="8"/>
      <color rgb="FFC00000"/>
      <name val="Bookman Old Style"/>
      <family val="1"/>
    </font>
    <font>
      <sz val="10"/>
      <color rgb="FF0000FF"/>
      <name val="Arial"/>
      <family val="2"/>
    </font>
    <font>
      <b/>
      <sz val="9"/>
      <color theme="4"/>
      <name val="Calibri"/>
      <family val="2"/>
      <scheme val="minor"/>
    </font>
    <font>
      <b/>
      <sz val="8"/>
      <color indexed="81"/>
      <name val="Tahoma"/>
      <family val="2"/>
    </font>
    <font>
      <sz val="8"/>
      <color indexed="81"/>
      <name val="Tahoma"/>
      <family val="2"/>
    </font>
    <font>
      <sz val="9"/>
      <color theme="3" tint="0.39997558519241921"/>
      <name val="Calibri"/>
      <family val="2"/>
      <scheme val="minor"/>
    </font>
    <font>
      <sz val="8"/>
      <color theme="3"/>
      <name val="Times New Roman"/>
      <family val="1"/>
    </font>
    <font>
      <sz val="8"/>
      <color theme="3"/>
      <name val="Verdana"/>
      <family val="2"/>
    </font>
    <font>
      <sz val="9"/>
      <color theme="3"/>
      <name val="Arial"/>
      <family val="2"/>
    </font>
    <font>
      <sz val="9"/>
      <color theme="3"/>
      <name val="Calibri"/>
      <family val="2"/>
      <scheme val="minor"/>
    </font>
    <font>
      <sz val="8"/>
      <color theme="5"/>
      <name val="Times New Roman"/>
      <family val="1"/>
    </font>
    <font>
      <sz val="8"/>
      <color theme="5"/>
      <name val="Verdana"/>
      <family val="2"/>
    </font>
    <font>
      <sz val="8"/>
      <color theme="4"/>
      <name val="Verdana"/>
      <family val="2"/>
    </font>
    <font>
      <sz val="8.5"/>
      <color theme="4"/>
      <name val="Arial"/>
      <family val="2"/>
    </font>
    <font>
      <sz val="8.5"/>
      <name val="Arial"/>
      <family val="2"/>
    </font>
    <font>
      <i/>
      <sz val="11"/>
      <name val="Calibri"/>
      <family val="2"/>
      <scheme val="minor"/>
    </font>
    <font>
      <sz val="11"/>
      <color rgb="FF00B050"/>
      <name val="Calibri"/>
      <family val="2"/>
      <scheme val="minor"/>
    </font>
    <font>
      <b/>
      <sz val="11"/>
      <color rgb="FFC00000"/>
      <name val="Calibri"/>
      <family val="2"/>
      <scheme val="minor"/>
    </font>
    <font>
      <sz val="10"/>
      <color rgb="FFC00000"/>
      <name val="Times New Roman"/>
      <family val="1"/>
    </font>
    <font>
      <sz val="10"/>
      <color theme="4"/>
      <name val="Times New Roman"/>
      <family val="1"/>
    </font>
    <font>
      <b/>
      <i/>
      <sz val="10"/>
      <color theme="1"/>
      <name val="Times New Roman"/>
      <family val="1"/>
    </font>
    <font>
      <b/>
      <sz val="10"/>
      <name val="Calibri"/>
      <family val="2"/>
      <scheme val="minor"/>
    </font>
    <font>
      <i/>
      <sz val="10"/>
      <color rgb="FFFF0000"/>
      <name val="Calibri"/>
      <family val="2"/>
      <scheme val="minor"/>
    </font>
    <font>
      <i/>
      <sz val="10"/>
      <color rgb="FFC00000"/>
      <name val="Calibri"/>
      <family val="2"/>
      <scheme val="minor"/>
    </font>
    <font>
      <sz val="10"/>
      <color rgb="FFC00000"/>
      <name val="Calibri"/>
      <family val="2"/>
      <scheme val="minor"/>
    </font>
    <font>
      <sz val="10"/>
      <color theme="3"/>
      <name val="Calibri"/>
      <family val="2"/>
      <scheme val="minor"/>
    </font>
    <font>
      <i/>
      <sz val="10"/>
      <color theme="3"/>
      <name val="Calibri"/>
      <family val="2"/>
      <scheme val="minor"/>
    </font>
    <font>
      <sz val="10"/>
      <color theme="3"/>
      <name val="Cambria"/>
      <family val="1"/>
      <scheme val="major"/>
    </font>
    <font>
      <sz val="10"/>
      <color rgb="FFC00000"/>
      <name val="Cambria"/>
      <family val="1"/>
      <scheme val="major"/>
    </font>
    <font>
      <i/>
      <sz val="10"/>
      <color rgb="FFC00000"/>
      <name val="Cambria"/>
      <family val="1"/>
      <scheme val="major"/>
    </font>
    <font>
      <i/>
      <sz val="10"/>
      <color theme="3"/>
      <name val="Cambria"/>
      <family val="1"/>
      <scheme val="major"/>
    </font>
    <font>
      <sz val="11"/>
      <color theme="9"/>
      <name val="Calibri"/>
      <family val="2"/>
      <scheme val="minor"/>
    </font>
    <font>
      <i/>
      <sz val="11"/>
      <color theme="9"/>
      <name val="Calibri"/>
      <family val="2"/>
      <scheme val="minor"/>
    </font>
    <font>
      <sz val="13"/>
      <color rgb="FFFF0000"/>
      <name val="Calibri"/>
      <family val="2"/>
      <scheme val="minor"/>
    </font>
    <font>
      <i/>
      <sz val="10"/>
      <color theme="4"/>
      <name val="Calibri"/>
      <family val="2"/>
      <scheme val="minor"/>
    </font>
    <font>
      <b/>
      <i/>
      <sz val="11"/>
      <color theme="4"/>
      <name val="Calibri"/>
      <family val="2"/>
      <scheme val="minor"/>
    </font>
    <font>
      <sz val="11"/>
      <color theme="1"/>
      <name val="Arial"/>
      <family val="2"/>
    </font>
    <font>
      <i/>
      <sz val="10"/>
      <color theme="1"/>
      <name val="Arial"/>
      <family val="2"/>
    </font>
    <font>
      <b/>
      <sz val="11"/>
      <color theme="3"/>
      <name val="Calibri"/>
      <family val="2"/>
      <scheme val="minor"/>
    </font>
    <font>
      <sz val="8"/>
      <color theme="3"/>
      <name val="Calibri"/>
      <family val="2"/>
      <scheme val="minor"/>
    </font>
    <font>
      <b/>
      <sz val="9"/>
      <color theme="1"/>
      <name val="Calibri"/>
      <family val="2"/>
      <scheme val="minor"/>
    </font>
    <font>
      <i/>
      <sz val="10"/>
      <name val="Bookman Old Style"/>
      <family val="1"/>
    </font>
    <font>
      <i/>
      <sz val="9"/>
      <color rgb="FFFF0000"/>
      <name val="Calibri"/>
      <family val="2"/>
      <scheme val="minor"/>
    </font>
    <font>
      <sz val="9"/>
      <color theme="3" tint="0.39994506668294322"/>
      <name val="Calibri"/>
      <family val="2"/>
      <scheme val="minor"/>
    </font>
    <font>
      <b/>
      <i/>
      <sz val="9"/>
      <color theme="1"/>
      <name val="Calibri"/>
      <family val="2"/>
      <scheme val="minor"/>
    </font>
    <font>
      <i/>
      <sz val="9"/>
      <color theme="5"/>
      <name val="Calibri"/>
      <family val="2"/>
      <scheme val="minor"/>
    </font>
    <font>
      <i/>
      <sz val="9"/>
      <color theme="4"/>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s>
  <borders count="26">
    <border>
      <left/>
      <right/>
      <top/>
      <bottom/>
      <diagonal/>
    </border>
    <border>
      <left/>
      <right/>
      <top/>
      <bottom style="medium">
        <color indexed="64"/>
      </bottom>
      <diagonal/>
    </border>
    <border>
      <left/>
      <right/>
      <top style="medium">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1">
    <xf numFmtId="0" fontId="0" fillId="0" borderId="0"/>
  </cellStyleXfs>
  <cellXfs count="802">
    <xf numFmtId="0" fontId="0" fillId="0" borderId="0" xfId="0"/>
    <xf numFmtId="0" fontId="1" fillId="0" borderId="0" xfId="0" applyFont="1" applyAlignment="1">
      <alignment wrapText="1"/>
    </xf>
    <xf numFmtId="0" fontId="1" fillId="0" borderId="0" xfId="0" applyFont="1" applyAlignment="1">
      <alignment horizontal="center" wrapText="1"/>
    </xf>
    <xf numFmtId="0" fontId="1" fillId="0" borderId="0" xfId="0" applyFont="1" applyBorder="1" applyAlignment="1">
      <alignment wrapText="1"/>
    </xf>
    <xf numFmtId="0" fontId="1" fillId="0" borderId="0" xfId="0" applyFont="1" applyFill="1" applyBorder="1" applyAlignment="1">
      <alignment wrapText="1"/>
    </xf>
    <xf numFmtId="0" fontId="3" fillId="0" borderId="0" xfId="0" applyFont="1" applyAlignment="1">
      <alignment wrapText="1"/>
    </xf>
    <xf numFmtId="0" fontId="3" fillId="0" borderId="0" xfId="0" applyFont="1" applyAlignment="1">
      <alignment horizontal="center" wrapText="1"/>
    </xf>
    <xf numFmtId="0" fontId="4" fillId="0" borderId="0" xfId="0" applyFont="1"/>
    <xf numFmtId="0" fontId="6" fillId="0" borderId="0" xfId="0" applyFont="1" applyAlignment="1">
      <alignment horizontal="center" wrapText="1"/>
    </xf>
    <xf numFmtId="0" fontId="0" fillId="0" borderId="0" xfId="0" applyNumberFormat="1" applyFill="1" applyBorder="1" applyAlignment="1"/>
    <xf numFmtId="0" fontId="0" fillId="0" borderId="0" xfId="0" applyNumberFormat="1" applyFont="1" applyFill="1" applyBorder="1" applyAlignment="1"/>
    <xf numFmtId="0" fontId="0" fillId="0" borderId="0" xfId="0" applyNumberFormat="1" applyFill="1" applyBorder="1" applyAlignment="1">
      <alignment horizontal="center"/>
    </xf>
    <xf numFmtId="0" fontId="0" fillId="0" borderId="0" xfId="0" applyNumberFormat="1" applyFont="1" applyFill="1" applyBorder="1" applyAlignment="1">
      <alignment horizontal="center"/>
    </xf>
    <xf numFmtId="1" fontId="0" fillId="0" borderId="0" xfId="0" applyNumberFormat="1" applyFont="1" applyFill="1" applyBorder="1" applyAlignment="1">
      <alignment horizontal="center"/>
    </xf>
    <xf numFmtId="1" fontId="7" fillId="0" borderId="0" xfId="0" applyNumberFormat="1" applyFont="1" applyFill="1" applyBorder="1" applyAlignment="1">
      <alignment horizontal="center"/>
    </xf>
    <xf numFmtId="164" fontId="0" fillId="0" borderId="0" xfId="0" applyNumberFormat="1" applyFont="1" applyFill="1" applyBorder="1" applyAlignment="1"/>
    <xf numFmtId="1" fontId="0" fillId="0" borderId="0" xfId="0" applyNumberFormat="1" applyFont="1" applyFill="1" applyBorder="1" applyAlignment="1"/>
    <xf numFmtId="0" fontId="2" fillId="0" borderId="0" xfId="0" applyFont="1"/>
    <xf numFmtId="164" fontId="0" fillId="0" borderId="0" xfId="0" applyNumberFormat="1"/>
    <xf numFmtId="0" fontId="0" fillId="0" borderId="0" xfId="0"/>
    <xf numFmtId="0" fontId="9" fillId="0" borderId="0" xfId="0" applyFont="1" applyBorder="1" applyAlignment="1"/>
    <xf numFmtId="0" fontId="0" fillId="0" borderId="0" xfId="0"/>
    <xf numFmtId="0" fontId="9" fillId="0" borderId="0" xfId="0" applyFont="1" applyBorder="1" applyAlignment="1"/>
    <xf numFmtId="1" fontId="0" fillId="0" borderId="0" xfId="0" applyNumberFormat="1"/>
    <xf numFmtId="0" fontId="0" fillId="0" borderId="0" xfId="0"/>
    <xf numFmtId="0" fontId="9" fillId="0" borderId="0" xfId="0" applyFont="1" applyBorder="1" applyAlignment="1"/>
    <xf numFmtId="0" fontId="9" fillId="0" borderId="0" xfId="0" applyFont="1" applyFill="1" applyBorder="1" applyAlignment="1"/>
    <xf numFmtId="0" fontId="0" fillId="0" borderId="0" xfId="0"/>
    <xf numFmtId="0" fontId="9" fillId="0" borderId="0" xfId="0" applyFont="1" applyBorder="1" applyAlignment="1"/>
    <xf numFmtId="1" fontId="0" fillId="0" borderId="0" xfId="0" applyNumberFormat="1"/>
    <xf numFmtId="0" fontId="2" fillId="0" borderId="0" xfId="0" applyFont="1"/>
    <xf numFmtId="0" fontId="9" fillId="0" borderId="0" xfId="0" applyFont="1" applyFill="1" applyBorder="1" applyAlignment="1"/>
    <xf numFmtId="0" fontId="0" fillId="0" borderId="0" xfId="0" applyAlignment="1">
      <alignment horizontal="left"/>
    </xf>
    <xf numFmtId="0" fontId="0" fillId="0" borderId="0" xfId="0" applyAlignment="1">
      <alignment horizontal="center"/>
    </xf>
    <xf numFmtId="0" fontId="0" fillId="0" borderId="0" xfId="0" applyFill="1"/>
    <xf numFmtId="0" fontId="2" fillId="0" borderId="0" xfId="0" applyFont="1" applyAlignment="1">
      <alignment horizontal="center"/>
    </xf>
    <xf numFmtId="0" fontId="0" fillId="0" borderId="0" xfId="0" applyFill="1" applyAlignment="1">
      <alignment horizontal="left"/>
    </xf>
    <xf numFmtId="0" fontId="0" fillId="0" borderId="0" xfId="0" applyFill="1" applyAlignment="1">
      <alignment horizontal="center"/>
    </xf>
    <xf numFmtId="0" fontId="8" fillId="0" borderId="0" xfId="0" applyFont="1" applyFill="1"/>
    <xf numFmtId="0" fontId="2" fillId="0" borderId="0" xfId="0" applyFont="1" applyFill="1"/>
    <xf numFmtId="0" fontId="8" fillId="0" borderId="0" xfId="0" applyFont="1" applyFill="1" applyAlignment="1">
      <alignment horizontal="center"/>
    </xf>
    <xf numFmtId="0" fontId="10" fillId="0" borderId="0" xfId="0" applyFont="1" applyFill="1"/>
    <xf numFmtId="0" fontId="0" fillId="0" borderId="0" xfId="0" applyAlignment="1">
      <alignment horizontal="right"/>
    </xf>
    <xf numFmtId="0" fontId="8" fillId="0" borderId="0" xfId="0" applyFont="1"/>
    <xf numFmtId="0" fontId="12" fillId="0" borderId="0" xfId="0" applyFont="1" applyFill="1" applyAlignment="1">
      <alignment horizontal="center"/>
    </xf>
    <xf numFmtId="0" fontId="0" fillId="0" borderId="0" xfId="0" applyFill="1" applyAlignment="1">
      <alignment wrapText="1"/>
    </xf>
    <xf numFmtId="0" fontId="0" fillId="0" borderId="0" xfId="0" applyFill="1" applyAlignment="1">
      <alignment textRotation="180"/>
    </xf>
    <xf numFmtId="164" fontId="0" fillId="0" borderId="0" xfId="0" applyNumberFormat="1" applyFill="1"/>
    <xf numFmtId="0" fontId="0" fillId="0" borderId="4" xfId="0" applyBorder="1"/>
    <xf numFmtId="0" fontId="0" fillId="0" borderId="0" xfId="0"/>
    <xf numFmtId="0" fontId="15" fillId="0" borderId="0" xfId="0" applyFont="1" applyAlignment="1"/>
    <xf numFmtId="0" fontId="0" fillId="0" borderId="0" xfId="0" applyAlignment="1">
      <alignment horizontal="center"/>
    </xf>
    <xf numFmtId="0" fontId="0" fillId="0" borderId="0" xfId="0"/>
    <xf numFmtId="0" fontId="15" fillId="0" borderId="0" xfId="0" applyFont="1" applyAlignment="1"/>
    <xf numFmtId="0" fontId="15" fillId="0" borderId="0" xfId="0" applyFont="1" applyAlignment="1">
      <alignment horizontal="center"/>
    </xf>
    <xf numFmtId="0" fontId="0" fillId="0" borderId="0" xfId="0" applyAlignment="1">
      <alignment horizontal="center"/>
    </xf>
    <xf numFmtId="1" fontId="8" fillId="0" borderId="0" xfId="0" applyNumberFormat="1" applyFont="1"/>
    <xf numFmtId="0" fontId="16" fillId="0" borderId="0" xfId="0" applyFont="1" applyFill="1" applyAlignment="1">
      <alignment horizontal="center"/>
    </xf>
    <xf numFmtId="0" fontId="17" fillId="0" borderId="0" xfId="0" applyFont="1" applyFill="1" applyBorder="1" applyAlignment="1"/>
    <xf numFmtId="1" fontId="10" fillId="0" borderId="0" xfId="0" applyNumberFormat="1" applyFont="1" applyFill="1" applyBorder="1"/>
    <xf numFmtId="0" fontId="0" fillId="0" borderId="0" xfId="0"/>
    <xf numFmtId="0" fontId="0" fillId="0" borderId="0" xfId="0" applyAlignment="1">
      <alignment horizontal="left"/>
    </xf>
    <xf numFmtId="0" fontId="0" fillId="0" borderId="0" xfId="0" applyAlignment="1">
      <alignment horizontal="center"/>
    </xf>
    <xf numFmtId="1" fontId="0" fillId="0" borderId="0" xfId="0" applyNumberFormat="1" applyAlignment="1">
      <alignment horizontal="center"/>
    </xf>
    <xf numFmtId="0" fontId="0" fillId="2" borderId="0" xfId="0" applyFill="1"/>
    <xf numFmtId="0" fontId="0" fillId="0" borderId="0" xfId="0"/>
    <xf numFmtId="0" fontId="0" fillId="0" borderId="0" xfId="0"/>
    <xf numFmtId="0" fontId="6" fillId="0" borderId="0" xfId="0" applyFont="1" applyBorder="1" applyAlignment="1">
      <alignment wrapText="1"/>
    </xf>
    <xf numFmtId="0" fontId="1" fillId="0" borderId="0" xfId="0" applyFont="1" applyBorder="1" applyAlignment="1">
      <alignment horizontal="center" wrapText="1"/>
    </xf>
    <xf numFmtId="0" fontId="0" fillId="0" borderId="0" xfId="0" applyBorder="1"/>
    <xf numFmtId="0" fontId="6" fillId="0" borderId="0" xfId="0" applyFont="1" applyBorder="1" applyAlignment="1">
      <alignment horizontal="center" wrapText="1"/>
    </xf>
    <xf numFmtId="0" fontId="0" fillId="0" borderId="0" xfId="0" applyAlignment="1">
      <alignment horizontal="center"/>
    </xf>
    <xf numFmtId="0" fontId="0" fillId="0" borderId="0" xfId="0" applyBorder="1" applyAlignment="1">
      <alignment horizontal="center"/>
    </xf>
    <xf numFmtId="164" fontId="0" fillId="0" borderId="0" xfId="0" applyNumberFormat="1" applyBorder="1" applyAlignment="1">
      <alignment horizontal="center"/>
    </xf>
    <xf numFmtId="0" fontId="12" fillId="0" borderId="0" xfId="0" applyFont="1" applyAlignment="1">
      <alignment horizontal="center"/>
    </xf>
    <xf numFmtId="0" fontId="12" fillId="0" borderId="0" xfId="0" applyFont="1"/>
    <xf numFmtId="0" fontId="6" fillId="0" borderId="0" xfId="0" applyFont="1" applyAlignment="1"/>
    <xf numFmtId="0" fontId="6" fillId="0" borderId="0" xfId="0" applyFont="1" applyAlignment="1">
      <alignment horizontal="right" wrapText="1"/>
    </xf>
    <xf numFmtId="0" fontId="6" fillId="0" borderId="0" xfId="0" applyFont="1" applyBorder="1" applyAlignment="1">
      <alignment horizontal="right" wrapText="1"/>
    </xf>
    <xf numFmtId="0" fontId="1" fillId="0" borderId="0" xfId="0" applyFont="1" applyBorder="1" applyAlignment="1">
      <alignment horizontal="right" wrapText="1"/>
    </xf>
    <xf numFmtId="0" fontId="6" fillId="0" borderId="0" xfId="0" applyFont="1" applyFill="1" applyBorder="1" applyAlignment="1">
      <alignment horizontal="right" wrapText="1"/>
    </xf>
    <xf numFmtId="0" fontId="10" fillId="0" borderId="0" xfId="0" applyFont="1"/>
    <xf numFmtId="1" fontId="0" fillId="0" borderId="0" xfId="0" applyNumberFormat="1" applyFont="1" applyAlignment="1">
      <alignment horizontal="center"/>
    </xf>
    <xf numFmtId="0" fontId="0" fillId="0" borderId="0" xfId="0" applyAlignment="1">
      <alignment wrapText="1"/>
    </xf>
    <xf numFmtId="0" fontId="6" fillId="0" borderId="0" xfId="0" applyFont="1" applyAlignment="1">
      <alignment horizontal="left"/>
    </xf>
    <xf numFmtId="0" fontId="22" fillId="0" borderId="0" xfId="0" applyFont="1" applyAlignment="1">
      <alignment horizontal="center" wrapText="1"/>
    </xf>
    <xf numFmtId="0" fontId="6" fillId="0" borderId="0" xfId="0" applyFont="1" applyBorder="1" applyAlignment="1">
      <alignment horizontal="left"/>
    </xf>
    <xf numFmtId="0" fontId="22" fillId="0" borderId="0" xfId="0" applyFont="1" applyBorder="1" applyAlignment="1">
      <alignment horizontal="center" wrapText="1"/>
    </xf>
    <xf numFmtId="0" fontId="6" fillId="0" borderId="0" xfId="0" applyFont="1" applyFill="1" applyBorder="1" applyAlignment="1">
      <alignment horizontal="left"/>
    </xf>
    <xf numFmtId="0" fontId="10" fillId="0" borderId="0" xfId="0" applyFont="1" applyAlignment="1">
      <alignment wrapText="1"/>
    </xf>
    <xf numFmtId="1" fontId="10" fillId="0" borderId="0" xfId="0" applyNumberFormat="1" applyFont="1"/>
    <xf numFmtId="0" fontId="23" fillId="0" borderId="0" xfId="0" applyFont="1"/>
    <xf numFmtId="0" fontId="24" fillId="0" borderId="0" xfId="0" applyFont="1" applyBorder="1" applyAlignment="1">
      <alignment vertical="top"/>
    </xf>
    <xf numFmtId="0" fontId="25" fillId="0" borderId="0" xfId="0" applyFont="1" applyAlignment="1">
      <alignment horizontal="right" vertical="top" wrapText="1"/>
    </xf>
    <xf numFmtId="0" fontId="26" fillId="0" borderId="0" xfId="0" applyFont="1"/>
    <xf numFmtId="0" fontId="0" fillId="0" borderId="0" xfId="0" applyAlignment="1">
      <alignment horizontal="justify"/>
    </xf>
    <xf numFmtId="0" fontId="29" fillId="0" borderId="0" xfId="0" applyFont="1" applyBorder="1" applyAlignment="1">
      <alignment horizontal="center" wrapText="1"/>
    </xf>
    <xf numFmtId="0" fontId="1" fillId="0" borderId="0" xfId="0" applyFont="1" applyFill="1" applyBorder="1" applyAlignment="1">
      <alignment horizontal="center" wrapText="1"/>
    </xf>
    <xf numFmtId="0" fontId="28" fillId="0" borderId="0" xfId="0" applyFont="1" applyFill="1" applyBorder="1" applyAlignment="1">
      <alignment horizontal="center" wrapText="1"/>
    </xf>
    <xf numFmtId="0" fontId="30" fillId="0" borderId="0" xfId="0" applyFont="1" applyFill="1" applyBorder="1" applyAlignment="1">
      <alignment horizontal="center" vertical="top" wrapText="1"/>
    </xf>
    <xf numFmtId="0" fontId="0" fillId="0" borderId="0" xfId="0" applyAlignment="1"/>
    <xf numFmtId="0" fontId="15" fillId="0" borderId="0" xfId="0" applyFont="1" applyBorder="1" applyAlignment="1">
      <alignment vertical="top" wrapText="1"/>
    </xf>
    <xf numFmtId="0" fontId="10" fillId="0" borderId="0" xfId="0" applyFont="1" applyFill="1" applyAlignment="1">
      <alignment horizontal="center"/>
    </xf>
    <xf numFmtId="0" fontId="10" fillId="0" borderId="0" xfId="0" applyFont="1" applyAlignment="1">
      <alignment horizontal="center"/>
    </xf>
    <xf numFmtId="0" fontId="3" fillId="0" borderId="0" xfId="0" applyFont="1" applyBorder="1" applyAlignment="1">
      <alignment wrapText="1"/>
    </xf>
    <xf numFmtId="0" fontId="6" fillId="0" borderId="0" xfId="0" applyFont="1" applyBorder="1" applyAlignment="1">
      <alignment horizontal="left" wrapText="1" indent="2"/>
    </xf>
    <xf numFmtId="0" fontId="0" fillId="0" borderId="0" xfId="0" applyFill="1" applyBorder="1"/>
    <xf numFmtId="0" fontId="31" fillId="0" borderId="0" xfId="0" applyFont="1" applyAlignment="1">
      <alignment horizontal="center" wrapText="1"/>
    </xf>
    <xf numFmtId="0" fontId="33" fillId="0" borderId="0" xfId="0" applyFont="1"/>
    <xf numFmtId="0" fontId="33" fillId="0" borderId="0" xfId="0" applyFont="1" applyAlignment="1">
      <alignment horizontal="right"/>
    </xf>
    <xf numFmtId="0" fontId="33" fillId="0" borderId="0" xfId="0" applyFont="1" applyBorder="1"/>
    <xf numFmtId="49" fontId="0" fillId="0" borderId="0" xfId="0" applyNumberFormat="1"/>
    <xf numFmtId="0" fontId="28" fillId="0" borderId="0" xfId="0" applyFont="1" applyBorder="1" applyAlignment="1">
      <alignment horizontal="right" wrapText="1"/>
    </xf>
    <xf numFmtId="0" fontId="28" fillId="0" borderId="0" xfId="0" applyFont="1" applyBorder="1" applyAlignment="1">
      <alignment horizontal="center" wrapText="1"/>
    </xf>
    <xf numFmtId="0" fontId="3" fillId="0" borderId="0" xfId="0" applyFont="1" applyBorder="1" applyAlignment="1">
      <alignment horizontal="center" wrapText="1"/>
    </xf>
    <xf numFmtId="0" fontId="34" fillId="0" borderId="0" xfId="0" applyFont="1"/>
    <xf numFmtId="0" fontId="35" fillId="0" borderId="0" xfId="0" applyFont="1"/>
    <xf numFmtId="0" fontId="33" fillId="0" borderId="0" xfId="0" applyFont="1" applyBorder="1" applyAlignment="1">
      <alignment horizontal="center" wrapText="1"/>
    </xf>
    <xf numFmtId="0" fontId="36" fillId="0" borderId="0" xfId="0" applyFont="1" applyAlignment="1">
      <alignment horizontal="center" wrapText="1"/>
    </xf>
    <xf numFmtId="0" fontId="6" fillId="0" borderId="0" xfId="0" applyFont="1" applyAlignment="1">
      <alignment wrapText="1"/>
    </xf>
    <xf numFmtId="0" fontId="37" fillId="0" borderId="0" xfId="0" applyFont="1" applyAlignment="1"/>
    <xf numFmtId="0" fontId="37" fillId="0" borderId="0" xfId="0" applyFont="1" applyAlignment="1">
      <alignment horizontal="center" wrapText="1"/>
    </xf>
    <xf numFmtId="0" fontId="5" fillId="0" borderId="0" xfId="0" applyFont="1"/>
    <xf numFmtId="0" fontId="38" fillId="0" borderId="0" xfId="0" applyFont="1" applyAlignment="1">
      <alignment horizontal="center" wrapText="1"/>
    </xf>
    <xf numFmtId="0" fontId="39" fillId="0" borderId="0" xfId="0" applyFont="1" applyAlignment="1">
      <alignment horizontal="center" wrapText="1"/>
    </xf>
    <xf numFmtId="0" fontId="35" fillId="0" borderId="0" xfId="0" applyFont="1" applyAlignment="1">
      <alignment horizontal="center"/>
    </xf>
    <xf numFmtId="0" fontId="40" fillId="0" borderId="0" xfId="0" applyFont="1"/>
    <xf numFmtId="0" fontId="24" fillId="0" borderId="0" xfId="0" applyFont="1"/>
    <xf numFmtId="0" fontId="24" fillId="0" borderId="0" xfId="0" applyFont="1" applyBorder="1" applyAlignment="1">
      <alignment horizontal="center" vertical="top" wrapText="1"/>
    </xf>
    <xf numFmtId="0" fontId="24" fillId="0" borderId="0" xfId="0" applyFont="1" applyAlignment="1">
      <alignment horizontal="center"/>
    </xf>
    <xf numFmtId="0" fontId="42" fillId="0" borderId="0" xfId="0" applyFont="1"/>
    <xf numFmtId="0" fontId="24" fillId="0" borderId="0" xfId="0" applyFont="1" applyBorder="1"/>
    <xf numFmtId="0" fontId="41" fillId="0" borderId="0" xfId="0" applyFont="1" applyBorder="1" applyAlignment="1">
      <alignment horizontal="center" vertical="top" wrapText="1"/>
    </xf>
    <xf numFmtId="0" fontId="43" fillId="0" borderId="0" xfId="0" applyFont="1" applyAlignment="1">
      <alignment horizontal="center"/>
    </xf>
    <xf numFmtId="0" fontId="44" fillId="0" borderId="0" xfId="0" applyFont="1"/>
    <xf numFmtId="0" fontId="24" fillId="0" borderId="0" xfId="0" applyFont="1" applyBorder="1" applyAlignment="1">
      <alignment horizontal="center"/>
    </xf>
    <xf numFmtId="0" fontId="24" fillId="0" borderId="0" xfId="0" applyFont="1" applyAlignment="1">
      <alignment horizontal="right"/>
    </xf>
    <xf numFmtId="0" fontId="24" fillId="0" borderId="0" xfId="0" applyFont="1" applyBorder="1" applyAlignment="1">
      <alignment horizontal="justify" wrapText="1"/>
    </xf>
    <xf numFmtId="0" fontId="43" fillId="0" borderId="0" xfId="0" applyFont="1" applyBorder="1" applyAlignment="1">
      <alignment horizontal="center" wrapText="1"/>
    </xf>
    <xf numFmtId="1" fontId="24" fillId="0" borderId="0" xfId="0" applyNumberFormat="1" applyFont="1" applyAlignment="1">
      <alignment horizontal="center"/>
    </xf>
    <xf numFmtId="0" fontId="3" fillId="0" borderId="0" xfId="0" applyFont="1" applyAlignment="1">
      <alignment horizontal="justify" wrapText="1"/>
    </xf>
    <xf numFmtId="0" fontId="45" fillId="0" borderId="0" xfId="0" applyFont="1" applyAlignment="1">
      <alignment horizontal="center" wrapText="1"/>
    </xf>
    <xf numFmtId="0" fontId="39" fillId="0" borderId="0" xfId="0" applyFont="1" applyAlignment="1">
      <alignment horizontal="center"/>
    </xf>
    <xf numFmtId="0" fontId="1" fillId="0" borderId="5" xfId="0" applyFont="1" applyBorder="1" applyAlignment="1">
      <alignment wrapText="1"/>
    </xf>
    <xf numFmtId="0" fontId="9" fillId="0" borderId="5" xfId="0" applyFont="1" applyBorder="1" applyAlignment="1">
      <alignment horizontal="center" wrapText="1"/>
    </xf>
    <xf numFmtId="0" fontId="9" fillId="0" borderId="0" xfId="0" applyFont="1" applyAlignment="1">
      <alignment horizontal="left" indent="1"/>
    </xf>
    <xf numFmtId="0" fontId="9" fillId="0" borderId="0" xfId="0" applyFont="1" applyAlignment="1">
      <alignment horizontal="center" wrapText="1"/>
    </xf>
    <xf numFmtId="0" fontId="9" fillId="0" borderId="4" xfId="0" applyFont="1" applyBorder="1" applyAlignment="1">
      <alignment horizontal="left" indent="1"/>
    </xf>
    <xf numFmtId="0" fontId="9" fillId="0" borderId="4" xfId="0" applyFont="1" applyBorder="1" applyAlignment="1">
      <alignment horizontal="center" wrapText="1"/>
    </xf>
    <xf numFmtId="1" fontId="0" fillId="0" borderId="4" xfId="0" applyNumberFormat="1" applyBorder="1" applyAlignment="1">
      <alignment horizontal="center"/>
    </xf>
    <xf numFmtId="0" fontId="9" fillId="0" borderId="0" xfId="0" applyFont="1" applyFill="1" applyBorder="1" applyAlignment="1">
      <alignment horizontal="left" indent="1"/>
    </xf>
    <xf numFmtId="0" fontId="0" fillId="0" borderId="0" xfId="0" applyFont="1" applyAlignment="1"/>
    <xf numFmtId="0" fontId="11" fillId="0" borderId="0" xfId="0" applyFont="1" applyAlignment="1">
      <alignment horizontal="center"/>
    </xf>
    <xf numFmtId="0" fontId="2" fillId="0" borderId="0" xfId="0" applyFont="1" applyAlignment="1">
      <alignment horizontal="right"/>
    </xf>
    <xf numFmtId="1" fontId="2" fillId="0" borderId="0" xfId="0" applyNumberFormat="1" applyFont="1"/>
    <xf numFmtId="0" fontId="46" fillId="0" borderId="0" xfId="0" applyFont="1" applyBorder="1" applyAlignment="1">
      <alignment vertical="top" wrapText="1"/>
    </xf>
    <xf numFmtId="3" fontId="0" fillId="0" borderId="0" xfId="0" applyNumberFormat="1" applyAlignment="1">
      <alignment horizontal="center"/>
    </xf>
    <xf numFmtId="1" fontId="2" fillId="0" borderId="0" xfId="0" applyNumberFormat="1" applyFont="1" applyAlignment="1">
      <alignment horizontal="center"/>
    </xf>
    <xf numFmtId="0" fontId="36" fillId="0" borderId="0" xfId="0" applyFont="1" applyBorder="1" applyAlignment="1">
      <alignment horizontal="center" wrapText="1"/>
    </xf>
    <xf numFmtId="0" fontId="6" fillId="0" borderId="0" xfId="0" applyFont="1" applyAlignment="1">
      <alignment horizontal="center" wrapText="1"/>
    </xf>
    <xf numFmtId="0" fontId="47" fillId="0" borderId="0" xfId="0" applyFont="1" applyBorder="1" applyAlignment="1">
      <alignment horizontal="center" wrapText="1"/>
    </xf>
    <xf numFmtId="164" fontId="24" fillId="0" borderId="0" xfId="0" applyNumberFormat="1" applyFont="1" applyBorder="1" applyAlignment="1">
      <alignment horizontal="center"/>
    </xf>
    <xf numFmtId="0" fontId="9" fillId="0" borderId="0" xfId="0" applyFont="1" applyAlignment="1">
      <alignment horizontal="left" wrapText="1" indent="1"/>
    </xf>
    <xf numFmtId="0" fontId="28" fillId="0" borderId="0" xfId="0" applyFont="1" applyAlignment="1">
      <alignment horizontal="center" wrapText="1"/>
    </xf>
    <xf numFmtId="0" fontId="28" fillId="0" borderId="0" xfId="0" applyFont="1" applyBorder="1" applyAlignment="1">
      <alignment wrapText="1"/>
    </xf>
    <xf numFmtId="0" fontId="9" fillId="0" borderId="0" xfId="0" applyFont="1" applyBorder="1" applyAlignment="1">
      <alignment horizontal="center" wrapText="1"/>
    </xf>
    <xf numFmtId="0" fontId="48" fillId="0" borderId="0" xfId="0" applyFont="1" applyBorder="1" applyAlignment="1">
      <alignment horizontal="center" wrapText="1"/>
    </xf>
    <xf numFmtId="0" fontId="9" fillId="0" borderId="0" xfId="0" applyFont="1" applyFill="1" applyBorder="1" applyAlignment="1">
      <alignment horizontal="center" wrapText="1"/>
    </xf>
    <xf numFmtId="0" fontId="49" fillId="0" borderId="0" xfId="0" applyFont="1"/>
    <xf numFmtId="0" fontId="50" fillId="0" borderId="0" xfId="0" applyFont="1" applyBorder="1" applyAlignment="1">
      <alignment vertical="top" wrapText="1"/>
    </xf>
    <xf numFmtId="0" fontId="50" fillId="0" borderId="0" xfId="0" applyFont="1" applyBorder="1" applyAlignment="1">
      <alignment horizontal="justify" vertical="top" wrapText="1"/>
    </xf>
    <xf numFmtId="0" fontId="0" fillId="0" borderId="0" xfId="0" applyNumberFormat="1"/>
    <xf numFmtId="0" fontId="50" fillId="0" borderId="0" xfId="0" applyFont="1" applyBorder="1" applyAlignment="1">
      <alignment horizontal="center" vertical="top" wrapText="1"/>
    </xf>
    <xf numFmtId="164" fontId="0" fillId="0" borderId="0" xfId="0" applyNumberFormat="1" applyAlignment="1">
      <alignment horizontal="center"/>
    </xf>
    <xf numFmtId="0" fontId="50" fillId="0" borderId="0" xfId="0" applyFont="1" applyFill="1" applyBorder="1" applyAlignment="1">
      <alignment horizontal="center" vertical="top" wrapText="1"/>
    </xf>
    <xf numFmtId="0" fontId="6" fillId="0" borderId="0" xfId="0" applyFont="1" applyAlignment="1">
      <alignment horizontal="center" wrapText="1"/>
    </xf>
    <xf numFmtId="0" fontId="3" fillId="0" borderId="0" xfId="0" applyFont="1" applyAlignment="1">
      <alignment horizontal="center" wrapText="1"/>
    </xf>
    <xf numFmtId="0" fontId="6" fillId="0" borderId="0" xfId="0" applyFont="1" applyBorder="1" applyAlignment="1">
      <alignment horizontal="center" wrapText="1"/>
    </xf>
    <xf numFmtId="0" fontId="6" fillId="0" borderId="0" xfId="0" applyFont="1" applyFill="1" applyBorder="1" applyAlignment="1">
      <alignment horizontal="center" wrapText="1"/>
    </xf>
    <xf numFmtId="0" fontId="51" fillId="0" borderId="0" xfId="0" applyFont="1" applyBorder="1" applyAlignment="1">
      <alignment horizontal="center"/>
    </xf>
    <xf numFmtId="0" fontId="51" fillId="0" borderId="0" xfId="0" applyFont="1" applyBorder="1"/>
    <xf numFmtId="0" fontId="51" fillId="0" borderId="0" xfId="0" applyFont="1" applyFill="1" applyBorder="1" applyAlignment="1">
      <alignment horizontal="center"/>
    </xf>
    <xf numFmtId="0" fontId="51" fillId="0" borderId="2" xfId="0" applyFont="1" applyBorder="1" applyAlignment="1">
      <alignment horizontal="center" vertical="top" wrapText="1"/>
    </xf>
    <xf numFmtId="0" fontId="51" fillId="0" borderId="0" xfId="0" applyFont="1" applyAlignment="1">
      <alignment horizontal="center" vertical="top" wrapText="1"/>
    </xf>
    <xf numFmtId="0" fontId="51" fillId="0" borderId="1" xfId="0" applyFont="1" applyBorder="1" applyAlignment="1">
      <alignment horizontal="center" vertical="top" wrapText="1"/>
    </xf>
    <xf numFmtId="0" fontId="51" fillId="0" borderId="0" xfId="0" applyFont="1"/>
    <xf numFmtId="0" fontId="51" fillId="0" borderId="0" xfId="0" applyFont="1" applyAlignment="1">
      <alignment horizontal="center"/>
    </xf>
    <xf numFmtId="0" fontId="51" fillId="0" borderId="1" xfId="0" applyFont="1" applyBorder="1"/>
    <xf numFmtId="0" fontId="51" fillId="0" borderId="1" xfId="0" applyFont="1" applyBorder="1" applyAlignment="1">
      <alignment horizontal="center"/>
    </xf>
    <xf numFmtId="2" fontId="0" fillId="0" borderId="0" xfId="0" applyNumberFormat="1" applyAlignment="1">
      <alignment horizontal="center"/>
    </xf>
    <xf numFmtId="0" fontId="6" fillId="0" borderId="0" xfId="0" applyFont="1" applyBorder="1" applyAlignment="1"/>
    <xf numFmtId="0" fontId="0" fillId="0" borderId="0" xfId="0" applyFill="1" applyBorder="1" applyAlignment="1">
      <alignment horizontal="center"/>
    </xf>
    <xf numFmtId="0" fontId="3" fillId="0" borderId="0" xfId="0" applyFont="1" applyFill="1" applyBorder="1" applyAlignment="1">
      <alignment horizontal="center" wrapText="1"/>
    </xf>
    <xf numFmtId="0" fontId="29" fillId="0" borderId="0" xfId="0" applyFont="1" applyAlignment="1">
      <alignment horizontal="center" wrapText="1"/>
    </xf>
    <xf numFmtId="0" fontId="57" fillId="0" borderId="0" xfId="0" applyFont="1"/>
    <xf numFmtId="0" fontId="58" fillId="0" borderId="0" xfId="0" applyFont="1"/>
    <xf numFmtId="0" fontId="3" fillId="0" borderId="0" xfId="0" applyFont="1" applyFill="1"/>
    <xf numFmtId="0" fontId="3" fillId="0" borderId="0" xfId="0" applyFont="1" applyFill="1" applyBorder="1" applyAlignment="1">
      <alignment wrapText="1"/>
    </xf>
    <xf numFmtId="1" fontId="0" fillId="0" borderId="0" xfId="0" applyNumberFormat="1" applyFill="1"/>
    <xf numFmtId="0" fontId="39" fillId="0" borderId="0" xfId="0" applyFont="1" applyFill="1" applyBorder="1" applyAlignment="1">
      <alignment horizontal="center" wrapText="1"/>
    </xf>
    <xf numFmtId="0" fontId="35" fillId="0" borderId="0" xfId="0" applyFont="1" applyFill="1"/>
    <xf numFmtId="0" fontId="35" fillId="0" borderId="0" xfId="0" applyFont="1" applyAlignment="1">
      <alignment horizontal="left"/>
    </xf>
    <xf numFmtId="2" fontId="10" fillId="0" borderId="0" xfId="0" applyNumberFormat="1" applyFont="1"/>
    <xf numFmtId="0" fontId="37" fillId="0" borderId="0" xfId="0" applyFont="1" applyAlignment="1">
      <alignment horizontal="left" wrapText="1"/>
    </xf>
    <xf numFmtId="0" fontId="59" fillId="0" borderId="0" xfId="0" applyFont="1" applyAlignment="1">
      <alignment horizontal="center" wrapText="1"/>
    </xf>
    <xf numFmtId="0" fontId="61" fillId="0" borderId="0" xfId="0" applyFont="1" applyAlignment="1">
      <alignment horizontal="left" wrapText="1"/>
    </xf>
    <xf numFmtId="0" fontId="38" fillId="0" borderId="0" xfId="0" applyFont="1" applyAlignment="1">
      <alignment horizontal="left" wrapText="1"/>
    </xf>
    <xf numFmtId="164" fontId="35" fillId="0" borderId="0" xfId="0" applyNumberFormat="1" applyFont="1" applyAlignment="1">
      <alignment horizontal="center"/>
    </xf>
    <xf numFmtId="164" fontId="8" fillId="0" borderId="0" xfId="0" applyNumberFormat="1" applyFont="1" applyAlignment="1">
      <alignment horizontal="center"/>
    </xf>
    <xf numFmtId="164" fontId="10" fillId="0" borderId="0" xfId="0" applyNumberFormat="1" applyFont="1" applyAlignment="1">
      <alignment horizontal="center"/>
    </xf>
    <xf numFmtId="0" fontId="6" fillId="0" borderId="0" xfId="0" applyFont="1" applyAlignment="1">
      <alignment horizontal="center" wrapText="1"/>
    </xf>
    <xf numFmtId="0" fontId="6" fillId="0" borderId="0" xfId="0" applyFont="1" applyBorder="1" applyAlignment="1">
      <alignment horizontal="center" wrapText="1"/>
    </xf>
    <xf numFmtId="0" fontId="1" fillId="0" borderId="0" xfId="0" applyFont="1" applyAlignment="1">
      <alignment horizontal="left" wrapText="1" indent="1"/>
    </xf>
    <xf numFmtId="0" fontId="1" fillId="0" borderId="0" xfId="0" applyFont="1" applyBorder="1" applyAlignment="1">
      <alignment horizontal="left" wrapText="1" indent="1"/>
    </xf>
    <xf numFmtId="0" fontId="1" fillId="0" borderId="0" xfId="0" applyFont="1" applyFill="1" applyBorder="1" applyAlignment="1">
      <alignment horizontal="left" wrapText="1" indent="1"/>
    </xf>
    <xf numFmtId="0" fontId="24" fillId="0" borderId="0" xfId="0" applyFont="1" applyBorder="1" applyAlignment="1">
      <alignment horizontal="center" wrapText="1"/>
    </xf>
    <xf numFmtId="0" fontId="55" fillId="0" borderId="0" xfId="0" applyFont="1" applyBorder="1" applyAlignment="1">
      <alignment horizontal="left" wrapText="1" indent="1"/>
    </xf>
    <xf numFmtId="0" fontId="55" fillId="0" borderId="0" xfId="0" applyFont="1" applyBorder="1" applyAlignment="1">
      <alignment horizontal="center" wrapText="1"/>
    </xf>
    <xf numFmtId="0" fontId="8" fillId="0" borderId="0" xfId="0" applyFont="1" applyBorder="1"/>
    <xf numFmtId="2" fontId="8" fillId="0" borderId="0" xfId="0" applyNumberFormat="1" applyFont="1" applyBorder="1"/>
    <xf numFmtId="0" fontId="45" fillId="0" borderId="0" xfId="0" applyFont="1" applyBorder="1" applyAlignment="1">
      <alignment horizontal="left" wrapText="1" indent="1"/>
    </xf>
    <xf numFmtId="0" fontId="45" fillId="0" borderId="0" xfId="0" applyFont="1" applyBorder="1" applyAlignment="1">
      <alignment horizontal="center" wrapText="1"/>
    </xf>
    <xf numFmtId="0" fontId="35" fillId="0" borderId="0" xfId="0" applyFont="1" applyBorder="1"/>
    <xf numFmtId="2" fontId="35" fillId="0" borderId="0" xfId="0" applyNumberFormat="1" applyFont="1" applyBorder="1"/>
    <xf numFmtId="0" fontId="63" fillId="0" borderId="0" xfId="0" applyFont="1" applyAlignment="1">
      <alignment horizontal="center"/>
    </xf>
    <xf numFmtId="164" fontId="63" fillId="0" borderId="0" xfId="0" applyNumberFormat="1" applyFont="1" applyAlignment="1">
      <alignment horizontal="center"/>
    </xf>
    <xf numFmtId="164" fontId="43" fillId="0" borderId="0" xfId="0" applyNumberFormat="1" applyFont="1" applyAlignment="1">
      <alignment horizontal="center"/>
    </xf>
    <xf numFmtId="0" fontId="66" fillId="0" borderId="0" xfId="0" applyFont="1" applyBorder="1" applyAlignment="1">
      <alignment horizontal="center" vertical="top" wrapText="1"/>
    </xf>
    <xf numFmtId="164" fontId="67" fillId="0" borderId="0" xfId="0" applyNumberFormat="1" applyFont="1" applyAlignment="1">
      <alignment horizontal="center"/>
    </xf>
    <xf numFmtId="0" fontId="1" fillId="0" borderId="0" xfId="0" applyFont="1"/>
    <xf numFmtId="0" fontId="8" fillId="0" borderId="0" xfId="0" applyFont="1" applyAlignment="1">
      <alignment horizontal="center"/>
    </xf>
    <xf numFmtId="1" fontId="8" fillId="0" borderId="0" xfId="0" applyNumberFormat="1" applyFont="1" applyAlignment="1">
      <alignment horizontal="center"/>
    </xf>
    <xf numFmtId="1" fontId="35" fillId="0" borderId="0" xfId="0" applyNumberFormat="1" applyFont="1" applyAlignment="1">
      <alignment horizontal="center"/>
    </xf>
    <xf numFmtId="0" fontId="68" fillId="0" borderId="0" xfId="0" applyFont="1" applyBorder="1" applyAlignment="1">
      <alignment horizontal="center" wrapText="1"/>
    </xf>
    <xf numFmtId="0" fontId="71" fillId="0" borderId="0" xfId="0" applyFont="1"/>
    <xf numFmtId="0" fontId="72" fillId="0" borderId="0" xfId="0" applyFont="1"/>
    <xf numFmtId="49" fontId="6" fillId="0" borderId="0" xfId="0" applyNumberFormat="1" applyFont="1" applyBorder="1" applyAlignment="1">
      <alignment horizontal="center" wrapText="1"/>
    </xf>
    <xf numFmtId="0" fontId="6" fillId="0" borderId="0" xfId="0" applyFont="1" applyAlignment="1">
      <alignment horizontal="center" wrapText="1"/>
    </xf>
    <xf numFmtId="0" fontId="6" fillId="0" borderId="0" xfId="0" applyFont="1" applyAlignment="1">
      <alignment wrapText="1"/>
    </xf>
    <xf numFmtId="0" fontId="3" fillId="0" borderId="0" xfId="0" applyFont="1" applyAlignment="1">
      <alignment horizontal="center" wrapText="1"/>
    </xf>
    <xf numFmtId="0" fontId="6" fillId="0" borderId="0" xfId="0" applyFont="1" applyBorder="1" applyAlignment="1">
      <alignment horizontal="center" wrapText="1"/>
    </xf>
    <xf numFmtId="0" fontId="24" fillId="0" borderId="0" xfId="0" applyFont="1" applyBorder="1" applyAlignment="1">
      <alignment wrapText="1"/>
    </xf>
    <xf numFmtId="0" fontId="63" fillId="0" borderId="0" xfId="0" applyFont="1" applyBorder="1" applyAlignment="1">
      <alignment horizontal="center" wrapText="1"/>
    </xf>
    <xf numFmtId="0" fontId="63" fillId="0" borderId="0" xfId="0" applyFont="1"/>
    <xf numFmtId="0" fontId="74" fillId="0" borderId="0" xfId="0" applyFont="1"/>
    <xf numFmtId="0" fontId="75" fillId="0" borderId="0" xfId="0" applyFont="1"/>
    <xf numFmtId="164" fontId="74" fillId="0" borderId="0" xfId="0" applyNumberFormat="1" applyFont="1"/>
    <xf numFmtId="0" fontId="73" fillId="0" borderId="0" xfId="0" applyFont="1"/>
    <xf numFmtId="0" fontId="76" fillId="0" borderId="0" xfId="0" applyFont="1"/>
    <xf numFmtId="0" fontId="76" fillId="0" borderId="0" xfId="0" applyFont="1" applyAlignment="1">
      <alignment horizontal="center"/>
    </xf>
    <xf numFmtId="0" fontId="78" fillId="0" borderId="0" xfId="0" applyFont="1"/>
    <xf numFmtId="0" fontId="75" fillId="0" borderId="0" xfId="0" applyFont="1" applyFill="1"/>
    <xf numFmtId="0" fontId="74" fillId="0" borderId="0" xfId="0" applyFont="1" applyAlignment="1">
      <alignment horizontal="center"/>
    </xf>
    <xf numFmtId="0" fontId="75" fillId="0" borderId="0" xfId="0" applyFont="1" applyAlignment="1">
      <alignment horizontal="center"/>
    </xf>
    <xf numFmtId="0" fontId="76" fillId="0" borderId="0" xfId="0" applyFont="1" applyBorder="1"/>
    <xf numFmtId="0" fontId="38" fillId="0" borderId="0" xfId="0" applyFont="1" applyBorder="1" applyAlignment="1">
      <alignment wrapText="1"/>
    </xf>
    <xf numFmtId="0" fontId="38" fillId="0" borderId="0" xfId="0" applyFont="1" applyBorder="1" applyAlignment="1">
      <alignment horizontal="center" wrapText="1"/>
    </xf>
    <xf numFmtId="0" fontId="77" fillId="0" borderId="0" xfId="0" applyFont="1"/>
    <xf numFmtId="0" fontId="61" fillId="0" borderId="0" xfId="0" applyFont="1" applyBorder="1" applyAlignment="1">
      <alignment horizontal="center" wrapText="1"/>
    </xf>
    <xf numFmtId="0" fontId="81" fillId="0" borderId="0" xfId="0" applyFont="1" applyAlignment="1">
      <alignment horizontal="center" wrapText="1"/>
    </xf>
    <xf numFmtId="0" fontId="81" fillId="0" borderId="0" xfId="0" applyFont="1" applyAlignment="1">
      <alignment horizontal="center" vertical="top" wrapText="1"/>
    </xf>
    <xf numFmtId="0" fontId="82" fillId="0" borderId="0" xfId="0" applyFont="1" applyAlignment="1">
      <alignment horizontal="center" vertical="top" wrapText="1"/>
    </xf>
    <xf numFmtId="0" fontId="82" fillId="0" borderId="0" xfId="0" applyFont="1" applyAlignment="1">
      <alignment horizontal="center" wrapText="1"/>
    </xf>
    <xf numFmtId="0" fontId="6" fillId="0" borderId="0" xfId="0" applyFont="1" applyAlignment="1">
      <alignment horizontal="center" wrapText="1"/>
    </xf>
    <xf numFmtId="0" fontId="30" fillId="0" borderId="0" xfId="0" applyFont="1" applyFill="1" applyBorder="1" applyAlignment="1">
      <alignment horizontal="center" wrapText="1"/>
    </xf>
    <xf numFmtId="0" fontId="84" fillId="0" borderId="0" xfId="0" applyFont="1"/>
    <xf numFmtId="0" fontId="85" fillId="0" borderId="0" xfId="0" applyFont="1" applyFill="1" applyBorder="1" applyAlignment="1">
      <alignment horizontal="center" wrapText="1"/>
    </xf>
    <xf numFmtId="0" fontId="84" fillId="0" borderId="0" xfId="0" applyFont="1" applyAlignment="1">
      <alignment horizontal="center"/>
    </xf>
    <xf numFmtId="0" fontId="18" fillId="0" borderId="0" xfId="0" applyFont="1" applyAlignment="1"/>
    <xf numFmtId="0" fontId="38" fillId="0" borderId="0" xfId="0" applyFont="1" applyFill="1" applyBorder="1" applyAlignment="1">
      <alignment wrapText="1"/>
    </xf>
    <xf numFmtId="0" fontId="67" fillId="0" borderId="0" xfId="0" applyFont="1" applyAlignment="1">
      <alignment horizontal="center" wrapText="1"/>
    </xf>
    <xf numFmtId="0" fontId="67" fillId="0" borderId="0" xfId="0" applyFont="1" applyAlignment="1">
      <alignment horizontal="center"/>
    </xf>
    <xf numFmtId="0" fontId="24" fillId="0" borderId="0" xfId="0" applyFont="1" applyAlignment="1">
      <alignment horizontal="center" wrapText="1"/>
    </xf>
    <xf numFmtId="0" fontId="24" fillId="0" borderId="0" xfId="0" applyFont="1" applyAlignment="1">
      <alignment wrapText="1"/>
    </xf>
    <xf numFmtId="0" fontId="6" fillId="0" borderId="0" xfId="0" applyFont="1" applyBorder="1" applyAlignment="1">
      <alignment horizontal="center" wrapText="1"/>
    </xf>
    <xf numFmtId="49" fontId="0" fillId="0" borderId="0" xfId="0" applyNumberFormat="1" applyAlignment="1">
      <alignment horizontal="center"/>
    </xf>
    <xf numFmtId="0" fontId="38" fillId="0" borderId="0" xfId="0" applyFont="1" applyAlignment="1">
      <alignment wrapText="1"/>
    </xf>
    <xf numFmtId="0" fontId="6" fillId="0" borderId="0" xfId="0" applyFont="1" applyBorder="1" applyAlignment="1">
      <alignment horizontal="center" wrapText="1"/>
    </xf>
    <xf numFmtId="0" fontId="7" fillId="0" borderId="0" xfId="0" applyFont="1" applyBorder="1"/>
    <xf numFmtId="0" fontId="7" fillId="0" borderId="0" xfId="0" applyNumberFormat="1" applyFont="1" applyBorder="1"/>
    <xf numFmtId="0" fontId="94" fillId="0" borderId="0" xfId="0" applyFont="1" applyBorder="1" applyAlignment="1">
      <alignment vertical="top" wrapText="1"/>
    </xf>
    <xf numFmtId="0" fontId="94" fillId="0" borderId="0" xfId="0" applyNumberFormat="1" applyFont="1" applyBorder="1" applyAlignment="1">
      <alignment vertical="top" wrapText="1"/>
    </xf>
    <xf numFmtId="0" fontId="95" fillId="0" borderId="0" xfId="0" applyFont="1" applyBorder="1" applyAlignment="1">
      <alignment vertical="top" wrapText="1"/>
    </xf>
    <xf numFmtId="0" fontId="95" fillId="0" borderId="0" xfId="0" applyNumberFormat="1" applyFont="1" applyBorder="1" applyAlignment="1">
      <alignment vertical="top" wrapText="1"/>
    </xf>
    <xf numFmtId="0" fontId="94" fillId="0" borderId="0" xfId="0" applyFont="1" applyBorder="1" applyAlignment="1">
      <alignment horizontal="center" vertical="top" wrapText="1"/>
    </xf>
    <xf numFmtId="0" fontId="95" fillId="0" borderId="0" xfId="0" applyFont="1" applyBorder="1" applyAlignment="1">
      <alignment horizontal="center" vertical="top" wrapText="1"/>
    </xf>
    <xf numFmtId="0" fontId="12" fillId="0" borderId="0" xfId="0" applyFont="1" applyBorder="1"/>
    <xf numFmtId="0" fontId="61" fillId="0" borderId="0" xfId="0" applyFont="1" applyAlignment="1">
      <alignment horizontal="center" wrapText="1"/>
    </xf>
    <xf numFmtId="0" fontId="50" fillId="0" borderId="0" xfId="0" applyFont="1" applyBorder="1" applyAlignment="1">
      <alignment horizontal="center" wrapText="1"/>
    </xf>
    <xf numFmtId="0" fontId="99" fillId="0" borderId="0" xfId="0" applyFont="1" applyAlignment="1">
      <alignment vertical="top" wrapText="1"/>
    </xf>
    <xf numFmtId="0" fontId="98" fillId="0" borderId="0" xfId="0" applyFont="1" applyAlignment="1">
      <alignment horizontal="center" vertical="top" wrapText="1"/>
    </xf>
    <xf numFmtId="0" fontId="99" fillId="0" borderId="0" xfId="0" applyFont="1" applyAlignment="1">
      <alignment horizontal="center" vertical="top" wrapText="1"/>
    </xf>
    <xf numFmtId="0" fontId="100" fillId="0" borderId="0" xfId="0" applyFont="1" applyAlignment="1">
      <alignment horizontal="center" wrapText="1"/>
    </xf>
    <xf numFmtId="0" fontId="100" fillId="0" borderId="0" xfId="0" applyFont="1" applyAlignment="1">
      <alignment horizontal="center" vertical="top" wrapText="1"/>
    </xf>
    <xf numFmtId="0" fontId="45" fillId="0" borderId="0" xfId="0" applyFont="1" applyAlignment="1">
      <alignment horizontal="center" vertical="top" wrapText="1"/>
    </xf>
    <xf numFmtId="0" fontId="101" fillId="0" borderId="0" xfId="0" applyFont="1" applyAlignment="1">
      <alignment horizontal="left"/>
    </xf>
    <xf numFmtId="0" fontId="85" fillId="0" borderId="0" xfId="0" applyFont="1" applyFill="1" applyBorder="1" applyAlignment="1">
      <alignment vertical="top" wrapText="1"/>
    </xf>
    <xf numFmtId="0" fontId="1" fillId="0" borderId="0" xfId="0" applyFont="1" applyFill="1" applyBorder="1" applyAlignment="1"/>
    <xf numFmtId="0" fontId="3" fillId="0" borderId="0" xfId="0" applyFont="1" applyFill="1" applyBorder="1"/>
    <xf numFmtId="0" fontId="3" fillId="0" borderId="0" xfId="0" applyFont="1"/>
    <xf numFmtId="0" fontId="3" fillId="0" borderId="0" xfId="0" applyFont="1" applyFill="1" applyBorder="1" applyAlignment="1">
      <alignment horizontal="center"/>
    </xf>
    <xf numFmtId="0" fontId="1" fillId="0" borderId="0" xfId="0" applyFont="1" applyFill="1" applyBorder="1" applyAlignment="1">
      <alignment horizontal="left" wrapText="1"/>
    </xf>
    <xf numFmtId="0" fontId="0" fillId="0" borderId="0" xfId="0" applyFill="1" applyBorder="1" applyAlignment="1">
      <alignment horizontal="left"/>
    </xf>
    <xf numFmtId="0" fontId="3" fillId="0" borderId="0" xfId="0" applyFont="1" applyAlignment="1">
      <alignment horizontal="center"/>
    </xf>
    <xf numFmtId="0" fontId="3" fillId="0" borderId="0" xfId="0" applyFont="1" applyFill="1" applyBorder="1" applyAlignment="1">
      <alignment vertical="top" wrapText="1"/>
    </xf>
    <xf numFmtId="0" fontId="0" fillId="0" borderId="0" xfId="0" applyFont="1" applyFill="1" applyBorder="1"/>
    <xf numFmtId="0" fontId="0" fillId="0" borderId="0" xfId="0" applyFont="1"/>
    <xf numFmtId="0" fontId="39" fillId="0" borderId="0" xfId="0" applyFont="1"/>
    <xf numFmtId="0" fontId="70" fillId="0" borderId="0" xfId="0" applyFont="1" applyFill="1" applyBorder="1" applyAlignment="1">
      <alignment horizontal="left"/>
    </xf>
    <xf numFmtId="0" fontId="45" fillId="0" borderId="0" xfId="0" applyFont="1" applyFill="1" applyBorder="1" applyAlignment="1">
      <alignment horizontal="left"/>
    </xf>
    <xf numFmtId="0" fontId="39" fillId="0" borderId="0" xfId="0" applyFont="1" applyFill="1" applyBorder="1" applyAlignment="1">
      <alignment vertical="top" wrapText="1"/>
    </xf>
    <xf numFmtId="0" fontId="39" fillId="0" borderId="0" xfId="0" applyFont="1" applyFill="1" applyBorder="1"/>
    <xf numFmtId="0" fontId="39" fillId="0" borderId="0" xfId="0" applyFont="1" applyFill="1" applyBorder="1" applyAlignment="1">
      <alignment horizontal="center"/>
    </xf>
    <xf numFmtId="0" fontId="68" fillId="0" borderId="0" xfId="0" applyFont="1" applyFill="1" applyBorder="1" applyAlignment="1">
      <alignment horizontal="center" wrapText="1"/>
    </xf>
    <xf numFmtId="0" fontId="68" fillId="0" borderId="0" xfId="0" applyFont="1" applyAlignment="1">
      <alignment horizontal="center"/>
    </xf>
    <xf numFmtId="0" fontId="6" fillId="0" borderId="0" xfId="0" applyFont="1" applyBorder="1" applyAlignment="1">
      <alignment horizontal="center" wrapText="1"/>
    </xf>
    <xf numFmtId="0" fontId="0" fillId="0" borderId="0" xfId="0" applyBorder="1" applyAlignment="1">
      <alignment horizontal="center"/>
    </xf>
    <xf numFmtId="0" fontId="6" fillId="0" borderId="0" xfId="0" applyFont="1" applyFill="1" applyBorder="1" applyAlignment="1">
      <alignment wrapText="1"/>
    </xf>
    <xf numFmtId="0" fontId="96" fillId="0" borderId="0" xfId="0" applyFont="1" applyBorder="1" applyAlignment="1">
      <alignment wrapText="1"/>
    </xf>
    <xf numFmtId="0" fontId="68" fillId="0" borderId="0" xfId="0" applyFont="1"/>
    <xf numFmtId="164" fontId="74" fillId="0" borderId="0" xfId="0" applyNumberFormat="1" applyFont="1" applyAlignment="1">
      <alignment horizontal="center"/>
    </xf>
    <xf numFmtId="0" fontId="34" fillId="0" borderId="0" xfId="0" applyFont="1" applyAlignment="1">
      <alignment horizontal="center"/>
    </xf>
    <xf numFmtId="0" fontId="6" fillId="0" borderId="0" xfId="0" applyFont="1" applyAlignment="1">
      <alignment horizontal="center" wrapText="1"/>
    </xf>
    <xf numFmtId="0" fontId="6" fillId="0" borderId="0" xfId="0" applyFont="1" applyBorder="1" applyAlignment="1">
      <alignment horizontal="center" wrapText="1"/>
    </xf>
    <xf numFmtId="0" fontId="0" fillId="0" borderId="0" xfId="0" applyBorder="1" applyAlignment="1">
      <alignment horizontal="center"/>
    </xf>
    <xf numFmtId="0" fontId="106" fillId="0" borderId="0" xfId="0" applyFont="1" applyAlignment="1">
      <alignment wrapText="1"/>
    </xf>
    <xf numFmtId="0" fontId="107" fillId="0" borderId="0" xfId="0" applyFont="1" applyAlignment="1">
      <alignment horizontal="center" wrapText="1"/>
    </xf>
    <xf numFmtId="0" fontId="108" fillId="0" borderId="0" xfId="0" applyFont="1" applyAlignment="1">
      <alignment horizontal="center" wrapText="1"/>
    </xf>
    <xf numFmtId="0" fontId="107" fillId="0" borderId="0" xfId="0" applyFont="1" applyAlignment="1">
      <alignment wrapText="1"/>
    </xf>
    <xf numFmtId="0" fontId="106" fillId="0" borderId="0" xfId="0" applyFont="1" applyAlignment="1">
      <alignment horizontal="center" wrapText="1"/>
    </xf>
    <xf numFmtId="3" fontId="107" fillId="0" borderId="0" xfId="0" applyNumberFormat="1" applyFont="1" applyAlignment="1">
      <alignment horizontal="center" wrapText="1"/>
    </xf>
    <xf numFmtId="0" fontId="109" fillId="0" borderId="0" xfId="0" applyFont="1" applyBorder="1" applyAlignment="1">
      <alignment horizontal="center"/>
    </xf>
    <xf numFmtId="0" fontId="109" fillId="0" borderId="0" xfId="0" applyFont="1" applyFill="1" applyBorder="1" applyAlignment="1">
      <alignment horizontal="center"/>
    </xf>
    <xf numFmtId="0" fontId="110" fillId="0" borderId="0" xfId="0" applyFont="1" applyAlignment="1">
      <alignment wrapText="1"/>
    </xf>
    <xf numFmtId="0" fontId="111" fillId="0" borderId="0" xfId="0" applyFont="1" applyAlignment="1">
      <alignment horizontal="center" wrapText="1"/>
    </xf>
    <xf numFmtId="0" fontId="96" fillId="0" borderId="0" xfId="0" applyFont="1" applyAlignment="1">
      <alignment horizontal="center" wrapText="1"/>
    </xf>
    <xf numFmtId="0" fontId="111" fillId="0" borderId="0" xfId="0" applyFont="1" applyAlignment="1">
      <alignment wrapText="1"/>
    </xf>
    <xf numFmtId="0" fontId="110" fillId="0" borderId="0" xfId="0" applyFont="1" applyAlignment="1">
      <alignment horizontal="center" wrapText="1"/>
    </xf>
    <xf numFmtId="3" fontId="111" fillId="0" borderId="0" xfId="0" applyNumberFormat="1" applyFont="1" applyAlignment="1">
      <alignment horizontal="center" wrapText="1"/>
    </xf>
    <xf numFmtId="0" fontId="112" fillId="0" borderId="0" xfId="0" applyFont="1" applyAlignment="1">
      <alignment horizontal="center" wrapText="1"/>
    </xf>
    <xf numFmtId="0" fontId="109" fillId="0" borderId="0" xfId="0" applyFont="1" applyAlignment="1">
      <alignment horizontal="center"/>
    </xf>
    <xf numFmtId="0" fontId="109" fillId="0" borderId="0" xfId="0" applyFont="1" applyBorder="1" applyAlignment="1">
      <alignment wrapText="1"/>
    </xf>
    <xf numFmtId="0" fontId="109" fillId="0" borderId="0" xfId="0" applyFont="1" applyBorder="1" applyAlignment="1">
      <alignment horizontal="center" wrapText="1"/>
    </xf>
    <xf numFmtId="0" fontId="75" fillId="0" borderId="0" xfId="0" applyFont="1" applyBorder="1"/>
    <xf numFmtId="0" fontId="68" fillId="0" borderId="0" xfId="0" applyFont="1" applyBorder="1" applyAlignment="1">
      <alignment wrapText="1"/>
    </xf>
    <xf numFmtId="0" fontId="114" fillId="0" borderId="0" xfId="0" applyFont="1" applyBorder="1" applyAlignment="1">
      <alignment horizontal="center" wrapText="1"/>
    </xf>
    <xf numFmtId="0" fontId="40" fillId="0" borderId="0" xfId="0" applyFont="1" applyBorder="1"/>
    <xf numFmtId="0" fontId="32" fillId="0" borderId="0" xfId="0" applyFont="1" applyBorder="1" applyAlignment="1">
      <alignment horizontal="left" indent="1"/>
    </xf>
    <xf numFmtId="0" fontId="37" fillId="0" borderId="0" xfId="0" applyFont="1" applyBorder="1" applyAlignment="1">
      <alignment horizontal="left" wrapText="1" indent="2"/>
    </xf>
    <xf numFmtId="164" fontId="37" fillId="0" borderId="0" xfId="0" applyNumberFormat="1" applyFont="1" applyBorder="1" applyAlignment="1">
      <alignment horizontal="left" wrapText="1" indent="2"/>
    </xf>
    <xf numFmtId="0" fontId="37" fillId="0" borderId="0" xfId="0" applyFont="1" applyBorder="1" applyAlignment="1">
      <alignment horizontal="center" wrapText="1"/>
    </xf>
    <xf numFmtId="0" fontId="37" fillId="0" borderId="0" xfId="0" applyFont="1" applyAlignment="1">
      <alignment horizontal="left" wrapText="1" indent="2"/>
    </xf>
    <xf numFmtId="0" fontId="38" fillId="0" borderId="0" xfId="0" applyFont="1" applyAlignment="1">
      <alignment horizontal="left" wrapText="1" indent="2"/>
    </xf>
    <xf numFmtId="164" fontId="38" fillId="0" borderId="0" xfId="0" applyNumberFormat="1" applyFont="1" applyAlignment="1">
      <alignment horizontal="left" wrapText="1" indent="2"/>
    </xf>
    <xf numFmtId="0" fontId="1" fillId="0" borderId="0" xfId="0" applyFont="1" applyBorder="1" applyAlignment="1">
      <alignment vertical="top" wrapText="1"/>
    </xf>
    <xf numFmtId="0" fontId="0" fillId="0" borderId="0" xfId="0" applyBorder="1" applyAlignment="1">
      <alignment horizontal="justify"/>
    </xf>
    <xf numFmtId="0" fontId="95" fillId="0" borderId="0" xfId="0" applyFont="1" applyBorder="1" applyAlignment="1">
      <alignment horizontal="center" wrapText="1"/>
    </xf>
    <xf numFmtId="0" fontId="118" fillId="0" borderId="0" xfId="0" applyFont="1" applyAlignment="1"/>
    <xf numFmtId="0" fontId="119" fillId="0" borderId="0" xfId="0" applyFont="1" applyBorder="1" applyAlignment="1"/>
    <xf numFmtId="0" fontId="119" fillId="0" borderId="0" xfId="0" applyFont="1" applyFill="1" applyBorder="1" applyAlignment="1"/>
    <xf numFmtId="0" fontId="120" fillId="0" borderId="0" xfId="0" applyFont="1" applyFill="1" applyBorder="1" applyAlignment="1"/>
    <xf numFmtId="0" fontId="11" fillId="0" borderId="0" xfId="0" applyFont="1" applyBorder="1"/>
    <xf numFmtId="1" fontId="117" fillId="0" borderId="0" xfId="0" applyNumberFormat="1" applyFont="1" applyBorder="1"/>
    <xf numFmtId="1" fontId="84" fillId="0" borderId="0" xfId="0" applyNumberFormat="1" applyFont="1" applyBorder="1"/>
    <xf numFmtId="0" fontId="76" fillId="0" borderId="0" xfId="0" applyFont="1" applyFill="1"/>
    <xf numFmtId="0" fontId="80" fillId="0" borderId="0" xfId="0" applyFont="1" applyFill="1" applyAlignment="1">
      <alignment horizontal="center" vertical="top" wrapText="1"/>
    </xf>
    <xf numFmtId="0" fontId="76" fillId="0" borderId="0" xfId="0" applyFont="1" applyFill="1" applyAlignment="1">
      <alignment horizontal="center"/>
    </xf>
    <xf numFmtId="0" fontId="35" fillId="0" borderId="3" xfId="0" applyFont="1" applyFill="1" applyBorder="1"/>
    <xf numFmtId="0" fontId="39" fillId="0" borderId="3" xfId="0" applyFont="1" applyFill="1" applyBorder="1" applyAlignment="1">
      <alignment horizontal="center" vertical="top" wrapText="1"/>
    </xf>
    <xf numFmtId="0" fontId="39" fillId="0" borderId="0" xfId="0" applyFont="1" applyFill="1" applyAlignment="1">
      <alignment horizontal="center" vertical="top" wrapText="1"/>
    </xf>
    <xf numFmtId="0" fontId="35" fillId="0" borderId="0" xfId="0" applyFont="1" applyFill="1" applyAlignment="1">
      <alignment horizontal="center"/>
    </xf>
    <xf numFmtId="0" fontId="5" fillId="0" borderId="0" xfId="0" applyFont="1" applyBorder="1" applyAlignment="1">
      <alignment horizontal="justify"/>
    </xf>
    <xf numFmtId="0" fontId="2" fillId="0" borderId="0" xfId="0" applyFont="1" applyFill="1" applyBorder="1"/>
    <xf numFmtId="1" fontId="0" fillId="0" borderId="0" xfId="0" applyNumberFormat="1" applyFill="1" applyBorder="1" applyAlignment="1">
      <alignment horizontal="center"/>
    </xf>
    <xf numFmtId="0" fontId="116" fillId="0" borderId="0" xfId="0" applyFont="1" applyFill="1" applyAlignment="1">
      <alignment horizontal="left"/>
    </xf>
    <xf numFmtId="0" fontId="116" fillId="0" borderId="0" xfId="0" applyFont="1" applyFill="1" applyAlignment="1">
      <alignment horizontal="center"/>
    </xf>
    <xf numFmtId="0" fontId="116" fillId="0" borderId="0" xfId="0" applyFont="1" applyFill="1"/>
    <xf numFmtId="0" fontId="10" fillId="0" borderId="0" xfId="0" applyFont="1" applyAlignment="1"/>
    <xf numFmtId="0" fontId="6" fillId="0" borderId="0" xfId="0" applyFont="1" applyAlignment="1">
      <alignment horizontal="center"/>
    </xf>
    <xf numFmtId="1" fontId="10" fillId="0" borderId="0" xfId="0" applyNumberFormat="1" applyFont="1" applyAlignment="1">
      <alignment horizontal="center"/>
    </xf>
    <xf numFmtId="0" fontId="80" fillId="0" borderId="0" xfId="0" applyFont="1"/>
    <xf numFmtId="0" fontId="109" fillId="0" borderId="0" xfId="0" applyFont="1"/>
    <xf numFmtId="0" fontId="12" fillId="0" borderId="0" xfId="0" applyFont="1" applyFill="1"/>
    <xf numFmtId="0" fontId="0" fillId="0" borderId="0" xfId="0" applyFont="1" applyBorder="1"/>
    <xf numFmtId="0" fontId="24" fillId="0" borderId="0" xfId="0" applyFont="1" applyAlignment="1"/>
    <xf numFmtId="0" fontId="24" fillId="0" borderId="0" xfId="0" applyFont="1" applyBorder="1" applyAlignment="1"/>
    <xf numFmtId="0" fontId="67" fillId="0" borderId="0" xfId="0" applyFont="1" applyFill="1"/>
    <xf numFmtId="0" fontId="67" fillId="0" borderId="0" xfId="0" applyFont="1"/>
    <xf numFmtId="0" fontId="67" fillId="0" borderId="0" xfId="0" applyFont="1" applyFill="1" applyAlignment="1">
      <alignment horizontal="center"/>
    </xf>
    <xf numFmtId="164" fontId="67" fillId="0" borderId="0" xfId="0" applyNumberFormat="1" applyFont="1" applyFill="1" applyAlignment="1">
      <alignment horizontal="center"/>
    </xf>
    <xf numFmtId="0" fontId="67" fillId="0" borderId="0" xfId="0" applyFont="1" applyFill="1" applyBorder="1" applyAlignment="1">
      <alignment horizontal="center" vertical="top" wrapText="1"/>
    </xf>
    <xf numFmtId="0" fontId="67" fillId="0" borderId="0" xfId="0" applyFont="1" applyFill="1" applyBorder="1" applyAlignment="1">
      <alignment horizontal="center" wrapText="1"/>
    </xf>
    <xf numFmtId="49" fontId="67" fillId="0" borderId="0" xfId="0" applyNumberFormat="1" applyFont="1" applyFill="1" applyBorder="1" applyAlignment="1">
      <alignment horizontal="justify" vertical="top" wrapText="1"/>
    </xf>
    <xf numFmtId="0" fontId="67" fillId="0" borderId="0" xfId="0" applyFont="1" applyAlignment="1">
      <alignment horizontal="left"/>
    </xf>
    <xf numFmtId="0" fontId="123" fillId="0" borderId="0" xfId="0" applyFont="1" applyFill="1"/>
    <xf numFmtId="0" fontId="0" fillId="0" borderId="0" xfId="0" applyAlignment="1">
      <alignment horizontal="center" wrapText="1"/>
    </xf>
    <xf numFmtId="0" fontId="76" fillId="0" borderId="0" xfId="0" applyFont="1" applyAlignment="1">
      <alignment horizontal="right"/>
    </xf>
    <xf numFmtId="0" fontId="75" fillId="0" borderId="0" xfId="0" applyFont="1" applyAlignment="1">
      <alignment horizontal="right"/>
    </xf>
    <xf numFmtId="0" fontId="124" fillId="0" borderId="0" xfId="0" applyFont="1"/>
    <xf numFmtId="0" fontId="124" fillId="0" borderId="0" xfId="0" applyFont="1" applyAlignment="1">
      <alignment horizontal="center"/>
    </xf>
    <xf numFmtId="0" fontId="125" fillId="0" borderId="0" xfId="0" applyFont="1"/>
    <xf numFmtId="0" fontId="125" fillId="0" borderId="0" xfId="0" applyFont="1" applyAlignment="1">
      <alignment horizontal="center"/>
    </xf>
    <xf numFmtId="0" fontId="123" fillId="0" borderId="0" xfId="0" applyFont="1"/>
    <xf numFmtId="0" fontId="126" fillId="0" borderId="0" xfId="0" applyFont="1"/>
    <xf numFmtId="0" fontId="127" fillId="0" borderId="0" xfId="0" applyFont="1" applyAlignment="1">
      <alignment horizontal="center"/>
    </xf>
    <xf numFmtId="0" fontId="127" fillId="0" borderId="0" xfId="0" applyFont="1"/>
    <xf numFmtId="0" fontId="128" fillId="0" borderId="0" xfId="0" applyFont="1" applyBorder="1" applyAlignment="1">
      <alignment horizontal="center"/>
    </xf>
    <xf numFmtId="0" fontId="128" fillId="0" borderId="0" xfId="0" applyFont="1"/>
    <xf numFmtId="0" fontId="129" fillId="0" borderId="0" xfId="0" applyFont="1"/>
    <xf numFmtId="0" fontId="130" fillId="0" borderId="0" xfId="0" applyFont="1"/>
    <xf numFmtId="0" fontId="77" fillId="0" borderId="0" xfId="0" applyFont="1" applyBorder="1"/>
    <xf numFmtId="0" fontId="124" fillId="0" borderId="0" xfId="0" applyFont="1" applyBorder="1" applyAlignment="1">
      <alignment horizontal="center" wrapText="1"/>
    </xf>
    <xf numFmtId="0" fontId="79" fillId="0" borderId="0" xfId="0" applyFont="1" applyAlignment="1">
      <alignment horizontal="center" wrapText="1"/>
    </xf>
    <xf numFmtId="0" fontId="80" fillId="0" borderId="0" xfId="0" applyFont="1" applyAlignment="1">
      <alignment horizontal="center" wrapText="1"/>
    </xf>
    <xf numFmtId="0" fontId="79" fillId="0" borderId="0" xfId="0" applyFont="1" applyAlignment="1">
      <alignment wrapText="1"/>
    </xf>
    <xf numFmtId="2" fontId="76" fillId="0" borderId="0" xfId="0" applyNumberFormat="1" applyFont="1"/>
    <xf numFmtId="0" fontId="100" fillId="0" borderId="0" xfId="0" applyFont="1" applyBorder="1" applyAlignment="1">
      <alignment horizontal="center" wrapText="1"/>
    </xf>
    <xf numFmtId="0" fontId="24" fillId="0" borderId="0" xfId="0" applyFont="1" applyFill="1"/>
    <xf numFmtId="0" fontId="40" fillId="0" borderId="0" xfId="0" applyFont="1" applyFill="1"/>
    <xf numFmtId="49" fontId="10" fillId="0" borderId="0" xfId="0" applyNumberFormat="1" applyFont="1" applyAlignment="1">
      <alignment horizontal="center"/>
    </xf>
    <xf numFmtId="0" fontId="115" fillId="0" borderId="0" xfId="0" applyFont="1"/>
    <xf numFmtId="0" fontId="125" fillId="0" borderId="0" xfId="0" applyFont="1" applyBorder="1" applyAlignment="1">
      <alignment horizontal="center" wrapText="1"/>
    </xf>
    <xf numFmtId="0" fontId="0" fillId="0" borderId="0" xfId="0" applyFont="1" applyAlignment="1">
      <alignment horizontal="left"/>
    </xf>
    <xf numFmtId="0" fontId="6" fillId="0" borderId="0" xfId="0" applyFont="1" applyAlignment="1">
      <alignment horizontal="center" wrapText="1"/>
    </xf>
    <xf numFmtId="0" fontId="125" fillId="0" borderId="0" xfId="0" applyFont="1" applyBorder="1" applyAlignment="1">
      <alignment horizontal="center"/>
    </xf>
    <xf numFmtId="0" fontId="131" fillId="0" borderId="0" xfId="0" applyFont="1"/>
    <xf numFmtId="0" fontId="132" fillId="0" borderId="0" xfId="0" applyFont="1"/>
    <xf numFmtId="0" fontId="24" fillId="3" borderId="0" xfId="0" applyFont="1" applyFill="1"/>
    <xf numFmtId="0" fontId="24" fillId="3" borderId="0" xfId="0" applyFont="1" applyFill="1" applyAlignment="1">
      <alignment horizontal="center"/>
    </xf>
    <xf numFmtId="0" fontId="39" fillId="0" borderId="0" xfId="0" applyFont="1" applyFill="1" applyAlignment="1">
      <alignment horizontal="center"/>
    </xf>
    <xf numFmtId="0" fontId="133" fillId="0" borderId="0" xfId="0" applyFont="1"/>
    <xf numFmtId="0" fontId="51" fillId="0" borderId="0" xfId="0" applyFont="1" applyBorder="1"/>
    <xf numFmtId="0" fontId="24" fillId="0" borderId="6" xfId="0" applyFont="1" applyBorder="1"/>
    <xf numFmtId="0" fontId="51" fillId="0" borderId="7" xfId="0" applyFont="1" applyBorder="1" applyAlignment="1">
      <alignment horizontal="center"/>
    </xf>
    <xf numFmtId="0" fontId="51" fillId="0" borderId="8" xfId="0" applyFont="1" applyBorder="1" applyAlignment="1">
      <alignment horizontal="center"/>
    </xf>
    <xf numFmtId="0" fontId="51" fillId="0" borderId="10" xfId="0" applyFont="1" applyBorder="1"/>
    <xf numFmtId="0" fontId="51" fillId="0" borderId="4" xfId="0" applyFont="1" applyBorder="1" applyAlignment="1">
      <alignment horizontal="center"/>
    </xf>
    <xf numFmtId="0" fontId="51" fillId="0" borderId="11" xfId="0" applyFont="1" applyBorder="1" applyAlignment="1">
      <alignment horizontal="center"/>
    </xf>
    <xf numFmtId="0" fontId="52" fillId="0" borderId="0" xfId="0" applyFont="1" applyBorder="1"/>
    <xf numFmtId="0" fontId="122" fillId="0" borderId="0" xfId="0" applyFont="1"/>
    <xf numFmtId="49" fontId="99" fillId="0" borderId="0" xfId="0" applyNumberFormat="1" applyFont="1" applyAlignment="1">
      <alignment horizontal="center" vertical="top" wrapText="1"/>
    </xf>
    <xf numFmtId="49" fontId="136" fillId="0" borderId="0" xfId="0" applyNumberFormat="1" applyFont="1" applyAlignment="1">
      <alignment horizontal="center"/>
    </xf>
    <xf numFmtId="0" fontId="137" fillId="0" borderId="0" xfId="0" applyFont="1" applyAlignment="1">
      <alignment horizontal="left" vertical="top"/>
    </xf>
    <xf numFmtId="0" fontId="136" fillId="0" borderId="0" xfId="0" applyFont="1"/>
    <xf numFmtId="0" fontId="6" fillId="0" borderId="0" xfId="0" applyFont="1" applyAlignment="1">
      <alignment horizontal="center" vertical="top" wrapText="1"/>
    </xf>
    <xf numFmtId="0" fontId="0" fillId="0" borderId="13" xfId="0" applyBorder="1"/>
    <xf numFmtId="0" fontId="0" fillId="0" borderId="14" xfId="0" applyBorder="1" applyAlignment="1">
      <alignment horizontal="center"/>
    </xf>
    <xf numFmtId="0" fontId="0" fillId="0" borderId="1" xfId="0" applyBorder="1" applyAlignment="1">
      <alignment horizontal="center"/>
    </xf>
    <xf numFmtId="0" fontId="0" fillId="0" borderId="15" xfId="0" applyBorder="1" applyAlignment="1">
      <alignment horizontal="center"/>
    </xf>
    <xf numFmtId="49" fontId="0" fillId="0" borderId="16" xfId="0" applyNumberFormat="1" applyBorder="1" applyAlignment="1">
      <alignment horizontal="center"/>
    </xf>
    <xf numFmtId="49" fontId="0" fillId="0" borderId="5" xfId="0" applyNumberFormat="1" applyBorder="1" applyAlignment="1">
      <alignment horizontal="center"/>
    </xf>
    <xf numFmtId="49" fontId="0" fillId="0" borderId="17" xfId="0" applyNumberFormat="1" applyBorder="1" applyAlignment="1">
      <alignment horizontal="center"/>
    </xf>
    <xf numFmtId="49" fontId="0" fillId="0" borderId="22" xfId="0" applyNumberFormat="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49" fontId="3" fillId="0" borderId="23" xfId="0" applyNumberFormat="1" applyFont="1" applyBorder="1" applyAlignment="1">
      <alignment horizontal="left"/>
    </xf>
    <xf numFmtId="0" fontId="102" fillId="0" borderId="0" xfId="0" applyFont="1" applyAlignment="1">
      <alignment horizontal="center"/>
    </xf>
    <xf numFmtId="0" fontId="0" fillId="0" borderId="0" xfId="0" applyBorder="1" applyAlignment="1">
      <alignment vertical="center" wrapText="1"/>
    </xf>
    <xf numFmtId="0" fontId="138" fillId="0" borderId="0" xfId="0" applyFont="1" applyAlignment="1">
      <alignment horizontal="right"/>
    </xf>
    <xf numFmtId="0" fontId="138" fillId="0" borderId="0" xfId="0" applyFont="1"/>
    <xf numFmtId="0" fontId="78" fillId="0" borderId="0" xfId="0" applyFont="1" applyFill="1"/>
    <xf numFmtId="0" fontId="139" fillId="0" borderId="0" xfId="0" applyFont="1"/>
    <xf numFmtId="0" fontId="139" fillId="0" borderId="0" xfId="0" applyFont="1" applyAlignment="1">
      <alignment horizontal="center"/>
    </xf>
    <xf numFmtId="0" fontId="6" fillId="0" borderId="0" xfId="0" applyFont="1" applyBorder="1" applyAlignment="1">
      <alignment horizontal="center" wrapText="1"/>
    </xf>
    <xf numFmtId="0" fontId="16" fillId="0" borderId="0" xfId="0" applyFont="1" applyFill="1" applyBorder="1" applyAlignment="1">
      <alignment horizontal="center"/>
    </xf>
    <xf numFmtId="1" fontId="10" fillId="0" borderId="0" xfId="0" applyNumberFormat="1" applyFont="1" applyFill="1" applyAlignment="1">
      <alignment horizontal="center"/>
    </xf>
    <xf numFmtId="0" fontId="3" fillId="0" borderId="0" xfId="0" applyFont="1" applyBorder="1" applyAlignment="1">
      <alignment horizontal="center"/>
    </xf>
    <xf numFmtId="0" fontId="3" fillId="0" borderId="0" xfId="0" applyFont="1" applyBorder="1"/>
    <xf numFmtId="0" fontId="30" fillId="0" borderId="0" xfId="0" applyFont="1" applyBorder="1" applyAlignment="1">
      <alignment wrapText="1"/>
    </xf>
    <xf numFmtId="0" fontId="5" fillId="0" borderId="0" xfId="0" applyFont="1" applyFill="1"/>
    <xf numFmtId="0" fontId="122" fillId="0" borderId="0" xfId="0" applyFont="1" applyFill="1"/>
    <xf numFmtId="0" fontId="0" fillId="0" borderId="0" xfId="0" applyBorder="1" applyAlignment="1">
      <alignment horizontal="center" vertical="top" wrapText="1"/>
    </xf>
    <xf numFmtId="0" fontId="6" fillId="0" borderId="0" xfId="0" applyFont="1" applyAlignment="1">
      <alignment horizontal="center" wrapText="1"/>
    </xf>
    <xf numFmtId="0" fontId="3" fillId="0" borderId="0" xfId="0" applyFont="1" applyAlignment="1">
      <alignment horizontal="center" wrapText="1"/>
    </xf>
    <xf numFmtId="0" fontId="0" fillId="0" borderId="4" xfId="0" applyBorder="1" applyAlignment="1">
      <alignment horizontal="center"/>
    </xf>
    <xf numFmtId="0" fontId="6" fillId="0" borderId="0" xfId="0" applyFont="1" applyBorder="1" applyAlignment="1">
      <alignment horizontal="center" wrapText="1"/>
    </xf>
    <xf numFmtId="0" fontId="6" fillId="0" borderId="0" xfId="0" applyFont="1" applyAlignment="1">
      <alignment horizontal="center" wrapText="1"/>
    </xf>
    <xf numFmtId="0" fontId="6" fillId="0" borderId="0" xfId="0" applyFont="1" applyAlignment="1">
      <alignment wrapText="1"/>
    </xf>
    <xf numFmtId="0" fontId="6" fillId="0" borderId="0" xfId="0" applyFont="1" applyBorder="1" applyAlignment="1">
      <alignment horizontal="center" wrapText="1"/>
    </xf>
    <xf numFmtId="0" fontId="125" fillId="0" borderId="0" xfId="0" applyFont="1" applyAlignment="1">
      <alignment horizontal="center" wrapText="1"/>
    </xf>
    <xf numFmtId="2" fontId="24" fillId="0" borderId="0" xfId="0" applyNumberFormat="1" applyFont="1" applyAlignment="1">
      <alignment horizontal="center" wrapText="1"/>
    </xf>
    <xf numFmtId="0" fontId="125" fillId="0" borderId="0" xfId="0" applyFont="1" applyBorder="1" applyAlignment="1">
      <alignment horizontal="center" vertical="top" wrapText="1"/>
    </xf>
    <xf numFmtId="0" fontId="63" fillId="0" borderId="0" xfId="0" applyFont="1" applyBorder="1" applyAlignment="1">
      <alignment horizontal="center"/>
    </xf>
    <xf numFmtId="0" fontId="122" fillId="0" borderId="0" xfId="0" applyFont="1" applyBorder="1"/>
    <xf numFmtId="0" fontId="141" fillId="0" borderId="0" xfId="0" applyFont="1" applyFill="1" applyBorder="1" applyAlignment="1">
      <alignment horizontal="right" vertical="top" wrapText="1"/>
    </xf>
    <xf numFmtId="0" fontId="75" fillId="0" borderId="0" xfId="0" applyFont="1" applyFill="1" applyAlignment="1">
      <alignment horizontal="center"/>
    </xf>
    <xf numFmtId="0" fontId="42" fillId="0" borderId="0" xfId="0" applyFont="1" applyFill="1"/>
    <xf numFmtId="0" fontId="67" fillId="0" borderId="0" xfId="0" applyFont="1" applyBorder="1" applyAlignment="1">
      <alignment horizontal="center" vertical="top" wrapText="1"/>
    </xf>
    <xf numFmtId="0" fontId="63" fillId="0" borderId="0" xfId="0" applyFont="1" applyBorder="1" applyAlignment="1">
      <alignment horizontal="justify" wrapText="1"/>
    </xf>
    <xf numFmtId="1" fontId="63" fillId="0" borderId="0" xfId="0" applyNumberFormat="1" applyFont="1" applyBorder="1" applyAlignment="1">
      <alignment horizontal="center" wrapText="1"/>
    </xf>
    <xf numFmtId="0" fontId="63" fillId="0" borderId="6" xfId="0" applyFont="1" applyBorder="1" applyAlignment="1">
      <alignment horizontal="center" wrapText="1"/>
    </xf>
    <xf numFmtId="0" fontId="63" fillId="0" borderId="7" xfId="0" applyFont="1" applyBorder="1" applyAlignment="1">
      <alignment horizontal="center" wrapText="1"/>
    </xf>
    <xf numFmtId="0" fontId="63" fillId="0" borderId="8" xfId="0" applyFont="1" applyBorder="1" applyAlignment="1">
      <alignment horizontal="center" wrapText="1"/>
    </xf>
    <xf numFmtId="0" fontId="122" fillId="0" borderId="0" xfId="0" applyFont="1" applyBorder="1" applyAlignment="1">
      <alignment horizontal="justify" wrapText="1"/>
    </xf>
    <xf numFmtId="0" fontId="63" fillId="0" borderId="3" xfId="0" applyFont="1" applyBorder="1" applyAlignment="1">
      <alignment horizontal="center" wrapText="1"/>
    </xf>
    <xf numFmtId="0" fontId="63" fillId="0" borderId="9" xfId="0" applyFont="1" applyBorder="1" applyAlignment="1">
      <alignment horizontal="center" wrapText="1"/>
    </xf>
    <xf numFmtId="0" fontId="125" fillId="0" borderId="0" xfId="0" applyFont="1" applyBorder="1" applyAlignment="1">
      <alignment horizontal="justify" wrapText="1"/>
    </xf>
    <xf numFmtId="1" fontId="125" fillId="0" borderId="0" xfId="0" applyNumberFormat="1" applyFont="1" applyBorder="1" applyAlignment="1">
      <alignment horizontal="center" wrapText="1"/>
    </xf>
    <xf numFmtId="0" fontId="125" fillId="0" borderId="3" xfId="0" applyFont="1" applyBorder="1" applyAlignment="1">
      <alignment horizontal="center" wrapText="1"/>
    </xf>
    <xf numFmtId="0" fontId="126" fillId="0" borderId="0" xfId="0" applyFont="1" applyBorder="1" applyAlignment="1">
      <alignment horizontal="justify"/>
    </xf>
    <xf numFmtId="0" fontId="125" fillId="0" borderId="10" xfId="0" applyFont="1" applyBorder="1" applyAlignment="1">
      <alignment horizontal="center" wrapText="1"/>
    </xf>
    <xf numFmtId="0" fontId="125" fillId="0" borderId="4" xfId="0" applyFont="1" applyBorder="1" applyAlignment="1">
      <alignment horizontal="center" wrapText="1"/>
    </xf>
    <xf numFmtId="0" fontId="125" fillId="0" borderId="11" xfId="0" applyFont="1" applyBorder="1" applyAlignment="1">
      <alignment horizontal="center" wrapText="1"/>
    </xf>
    <xf numFmtId="0" fontId="125" fillId="3" borderId="0" xfId="0" applyFont="1" applyFill="1" applyAlignment="1">
      <alignment wrapText="1"/>
    </xf>
    <xf numFmtId="1" fontId="125" fillId="3" borderId="0" xfId="0" applyNumberFormat="1" applyFont="1" applyFill="1" applyBorder="1" applyAlignment="1">
      <alignment horizontal="center" wrapText="1"/>
    </xf>
    <xf numFmtId="0" fontId="125" fillId="3" borderId="0" xfId="0" applyFont="1" applyFill="1" applyBorder="1" applyAlignment="1">
      <alignment horizontal="center" wrapText="1"/>
    </xf>
    <xf numFmtId="0" fontId="125" fillId="3" borderId="0" xfId="0" applyFont="1" applyFill="1" applyAlignment="1">
      <alignment horizontal="center"/>
    </xf>
    <xf numFmtId="0" fontId="126" fillId="3" borderId="0" xfId="0" applyFont="1" applyFill="1" applyBorder="1" applyAlignment="1">
      <alignment horizontal="justify"/>
    </xf>
    <xf numFmtId="0" fontId="63" fillId="3" borderId="0" xfId="0" applyFont="1" applyFill="1" applyBorder="1" applyAlignment="1">
      <alignment horizontal="justify" wrapText="1"/>
    </xf>
    <xf numFmtId="0" fontId="63" fillId="3" borderId="0" xfId="0" applyFont="1" applyFill="1" applyAlignment="1">
      <alignment horizontal="center"/>
    </xf>
    <xf numFmtId="0" fontId="63" fillId="3" borderId="0" xfId="0" applyFont="1" applyFill="1" applyBorder="1" applyAlignment="1">
      <alignment horizontal="center" wrapText="1"/>
    </xf>
    <xf numFmtId="0" fontId="122" fillId="3" borderId="0" xfId="0" applyFont="1" applyFill="1" applyBorder="1" applyAlignment="1">
      <alignment horizontal="justify" wrapText="1"/>
    </xf>
    <xf numFmtId="1" fontId="63" fillId="3" borderId="0" xfId="0" applyNumberFormat="1" applyFont="1" applyFill="1" applyBorder="1" applyAlignment="1">
      <alignment horizontal="center" wrapText="1"/>
    </xf>
    <xf numFmtId="0" fontId="40" fillId="3" borderId="0" xfId="0" applyFont="1" applyFill="1"/>
    <xf numFmtId="0" fontId="0" fillId="0" borderId="4" xfId="0" applyBorder="1" applyAlignment="1">
      <alignment wrapText="1"/>
    </xf>
    <xf numFmtId="0" fontId="0" fillId="0" borderId="4" xfId="0" applyBorder="1" applyAlignment="1">
      <alignment horizontal="center" wrapText="1"/>
    </xf>
    <xf numFmtId="0" fontId="0" fillId="0" borderId="0" xfId="0" applyBorder="1" applyAlignment="1">
      <alignment wrapText="1"/>
    </xf>
    <xf numFmtId="0" fontId="9" fillId="0" borderId="0" xfId="0" applyFont="1" applyBorder="1" applyAlignment="1">
      <alignment horizontal="left" indent="1"/>
    </xf>
    <xf numFmtId="1" fontId="0" fillId="0" borderId="0" xfId="0" applyNumberFormat="1" applyBorder="1" applyAlignment="1">
      <alignment horizontal="center"/>
    </xf>
    <xf numFmtId="0" fontId="0" fillId="0" borderId="4" xfId="0" applyBorder="1" applyAlignment="1">
      <alignment horizontal="right"/>
    </xf>
    <xf numFmtId="0" fontId="60" fillId="0" borderId="0" xfId="0" applyFont="1"/>
    <xf numFmtId="0" fontId="140" fillId="0" borderId="0" xfId="0" applyFont="1" applyFill="1"/>
    <xf numFmtId="0" fontId="140" fillId="0" borderId="0" xfId="0" applyFont="1"/>
    <xf numFmtId="2" fontId="6" fillId="0" borderId="0" xfId="0" applyNumberFormat="1" applyFont="1" applyBorder="1" applyAlignment="1">
      <alignment horizontal="center" wrapText="1"/>
    </xf>
    <xf numFmtId="2" fontId="6" fillId="0" borderId="0" xfId="0" applyNumberFormat="1" applyFont="1" applyFill="1" applyBorder="1" applyAlignment="1">
      <alignment horizontal="center" wrapText="1"/>
    </xf>
    <xf numFmtId="2" fontId="3" fillId="0" borderId="0" xfId="0" applyNumberFormat="1" applyFont="1" applyAlignment="1">
      <alignment horizontal="center"/>
    </xf>
    <xf numFmtId="0" fontId="24" fillId="0" borderId="0" xfId="0" applyFont="1" applyFill="1" applyBorder="1" applyAlignment="1">
      <alignment horizontal="center"/>
    </xf>
    <xf numFmtId="0" fontId="24" fillId="0" borderId="0" xfId="0" applyFont="1" applyFill="1" applyBorder="1" applyAlignment="1">
      <alignment horizontal="center" wrapText="1"/>
    </xf>
    <xf numFmtId="0" fontId="24" fillId="0" borderId="0" xfId="0" applyFont="1" applyFill="1" applyBorder="1"/>
    <xf numFmtId="0" fontId="24" fillId="0" borderId="0" xfId="0" applyFont="1" applyFill="1" applyBorder="1" applyAlignment="1">
      <alignment wrapText="1"/>
    </xf>
    <xf numFmtId="0" fontId="63" fillId="0" borderId="0" xfId="0" applyFont="1" applyFill="1" applyBorder="1" applyAlignment="1">
      <alignment horizontal="center" wrapText="1"/>
    </xf>
    <xf numFmtId="164" fontId="63" fillId="0" borderId="0" xfId="0" applyNumberFormat="1" applyFont="1" applyFill="1"/>
    <xf numFmtId="0" fontId="43" fillId="0" borderId="0" xfId="0" applyFont="1" applyFill="1" applyBorder="1" applyAlignment="1">
      <alignment horizontal="center" wrapText="1"/>
    </xf>
    <xf numFmtId="164" fontId="43" fillId="0" borderId="0" xfId="0" applyNumberFormat="1" applyFont="1" applyFill="1"/>
    <xf numFmtId="0" fontId="122" fillId="0" borderId="0" xfId="0" applyFont="1" applyFill="1" applyBorder="1" applyAlignment="1">
      <alignment horizontal="center" wrapText="1"/>
    </xf>
    <xf numFmtId="0" fontId="59" fillId="0" borderId="0" xfId="0" applyFont="1" applyFill="1" applyBorder="1" applyAlignment="1">
      <alignment wrapText="1"/>
    </xf>
    <xf numFmtId="1" fontId="3" fillId="0" borderId="0" xfId="0" applyNumberFormat="1" applyFont="1" applyAlignment="1">
      <alignment horizontal="center"/>
    </xf>
    <xf numFmtId="2" fontId="3" fillId="0" borderId="0" xfId="0" applyNumberFormat="1" applyFont="1" applyBorder="1" applyAlignment="1">
      <alignment horizontal="center"/>
    </xf>
    <xf numFmtId="0" fontId="58" fillId="0" borderId="0" xfId="0" applyFont="1" applyAlignment="1"/>
    <xf numFmtId="0" fontId="62" fillId="0" borderId="0" xfId="0" applyFont="1" applyBorder="1" applyAlignment="1">
      <alignment horizontal="center" wrapText="1"/>
    </xf>
    <xf numFmtId="0" fontId="57" fillId="0" borderId="0" xfId="0" applyFont="1" applyAlignment="1"/>
    <xf numFmtId="0" fontId="65" fillId="0" borderId="0" xfId="0" applyFont="1" applyBorder="1" applyAlignment="1">
      <alignment horizontal="center" wrapText="1"/>
    </xf>
    <xf numFmtId="0" fontId="35" fillId="0" borderId="0" xfId="0" applyFont="1" applyAlignment="1"/>
    <xf numFmtId="0" fontId="0" fillId="4" borderId="0" xfId="0" applyFill="1"/>
    <xf numFmtId="0" fontId="3" fillId="4" borderId="0" xfId="0" applyFont="1" applyFill="1" applyAlignment="1">
      <alignment horizontal="center" wrapText="1"/>
    </xf>
    <xf numFmtId="0" fontId="0" fillId="4" borderId="0" xfId="0" applyFill="1" applyBorder="1"/>
    <xf numFmtId="0" fontId="3" fillId="4" borderId="0" xfId="0" applyFont="1" applyFill="1" applyBorder="1" applyAlignment="1">
      <alignment vertical="top" wrapText="1"/>
    </xf>
    <xf numFmtId="0" fontId="0" fillId="4" borderId="0" xfId="0" applyFont="1" applyFill="1" applyBorder="1"/>
    <xf numFmtId="0" fontId="68" fillId="4" borderId="0" xfId="0" applyFont="1" applyFill="1" applyAlignment="1">
      <alignment wrapText="1"/>
    </xf>
    <xf numFmtId="0" fontId="68" fillId="4" borderId="0" xfId="0" applyFont="1" applyFill="1" applyAlignment="1">
      <alignment horizontal="center" wrapText="1"/>
    </xf>
    <xf numFmtId="0" fontId="3" fillId="4" borderId="0" xfId="0" applyFont="1" applyFill="1" applyBorder="1" applyAlignment="1">
      <alignment horizontal="center" wrapText="1"/>
    </xf>
    <xf numFmtId="0" fontId="3" fillId="4" borderId="0" xfId="0" applyFont="1" applyFill="1" applyBorder="1" applyAlignment="1">
      <alignment horizontal="center"/>
    </xf>
    <xf numFmtId="0" fontId="0" fillId="4" borderId="0" xfId="0" applyFont="1" applyFill="1"/>
    <xf numFmtId="0" fontId="39" fillId="4" borderId="0" xfId="0" applyFont="1" applyFill="1" applyAlignment="1">
      <alignment wrapText="1"/>
    </xf>
    <xf numFmtId="0" fontId="39" fillId="4" borderId="0" xfId="0" applyFont="1" applyFill="1" applyAlignment="1">
      <alignment horizontal="center" wrapText="1"/>
    </xf>
    <xf numFmtId="0" fontId="102" fillId="4" borderId="0" xfId="0" applyFont="1" applyFill="1" applyAlignment="1">
      <alignment horizontal="center" wrapText="1"/>
    </xf>
    <xf numFmtId="3" fontId="102" fillId="4" borderId="0" xfId="0" applyNumberFormat="1" applyFont="1" applyFill="1" applyAlignment="1">
      <alignment horizontal="center" wrapText="1"/>
    </xf>
    <xf numFmtId="0" fontId="3" fillId="4" borderId="0" xfId="0" applyFont="1" applyFill="1" applyAlignment="1">
      <alignment horizontal="center"/>
    </xf>
    <xf numFmtId="0" fontId="39" fillId="4" borderId="0" xfId="0" applyFont="1" applyFill="1"/>
    <xf numFmtId="0" fontId="39" fillId="4" borderId="0" xfId="0" applyFont="1" applyFill="1" applyAlignment="1">
      <alignment horizontal="center"/>
    </xf>
    <xf numFmtId="0" fontId="2" fillId="4" borderId="0" xfId="0" applyFont="1" applyFill="1"/>
    <xf numFmtId="0" fontId="3" fillId="4" borderId="0" xfId="0" applyFont="1" applyFill="1" applyAlignment="1">
      <alignment horizontal="right" wrapText="1"/>
    </xf>
    <xf numFmtId="0" fontId="3" fillId="4" borderId="0" xfId="0" applyFont="1" applyFill="1" applyBorder="1" applyAlignment="1">
      <alignment horizontal="right" vertical="top" wrapText="1"/>
    </xf>
    <xf numFmtId="0" fontId="3" fillId="4" borderId="0" xfId="0" applyFont="1" applyFill="1" applyBorder="1" applyAlignment="1">
      <alignment horizontal="center" vertical="top" wrapText="1"/>
    </xf>
    <xf numFmtId="0" fontId="3" fillId="4" borderId="0" xfId="0" applyFont="1" applyFill="1" applyBorder="1" applyAlignment="1">
      <alignment horizontal="left" vertical="top" wrapText="1"/>
    </xf>
    <xf numFmtId="0" fontId="24" fillId="0" borderId="0" xfId="0" applyFont="1" applyBorder="1" applyAlignment="1">
      <alignment horizontal="center" vertical="center" wrapText="1"/>
    </xf>
    <xf numFmtId="0" fontId="0" fillId="4" borderId="0" xfId="0" applyFill="1" applyAlignment="1">
      <alignment horizontal="center"/>
    </xf>
    <xf numFmtId="0" fontId="2" fillId="4" borderId="0" xfId="0" applyFont="1" applyFill="1" applyAlignment="1">
      <alignment horizontal="right"/>
    </xf>
    <xf numFmtId="0" fontId="0" fillId="4" borderId="6" xfId="0" applyFill="1" applyBorder="1" applyAlignment="1">
      <alignment horizontal="center"/>
    </xf>
    <xf numFmtId="0" fontId="0" fillId="4" borderId="7" xfId="0" applyFill="1" applyBorder="1" applyAlignment="1">
      <alignment horizontal="center"/>
    </xf>
    <xf numFmtId="0" fontId="0" fillId="4" borderId="8" xfId="0" applyFill="1" applyBorder="1" applyAlignment="1">
      <alignment horizontal="center"/>
    </xf>
    <xf numFmtId="0" fontId="0" fillId="4" borderId="3" xfId="0" applyFill="1" applyBorder="1" applyAlignment="1">
      <alignment horizontal="center"/>
    </xf>
    <xf numFmtId="0" fontId="0" fillId="4" borderId="0" xfId="0" applyFill="1" applyBorder="1" applyAlignment="1">
      <alignment horizontal="center"/>
    </xf>
    <xf numFmtId="0" fontId="0" fillId="4" borderId="9" xfId="0" applyFill="1" applyBorder="1" applyAlignment="1">
      <alignment horizontal="center"/>
    </xf>
    <xf numFmtId="0" fontId="8" fillId="4" borderId="0" xfId="0" applyFont="1" applyFill="1"/>
    <xf numFmtId="0" fontId="15" fillId="4" borderId="0" xfId="0" applyFont="1" applyFill="1" applyBorder="1" applyAlignment="1">
      <alignment horizontal="center" vertical="top" wrapText="1"/>
    </xf>
    <xf numFmtId="0" fontId="15" fillId="4" borderId="9" xfId="0" applyFont="1" applyFill="1" applyBorder="1" applyAlignment="1">
      <alignment horizontal="center" vertical="top" wrapText="1"/>
    </xf>
    <xf numFmtId="0" fontId="15" fillId="4" borderId="0" xfId="0" applyFont="1" applyFill="1" applyBorder="1" applyAlignment="1">
      <alignment vertical="top" wrapText="1"/>
    </xf>
    <xf numFmtId="0" fontId="0" fillId="4" borderId="10" xfId="0" applyFill="1" applyBorder="1" applyAlignment="1">
      <alignment horizontal="center"/>
    </xf>
    <xf numFmtId="0" fontId="0" fillId="4" borderId="4" xfId="0" applyFill="1" applyBorder="1" applyAlignment="1">
      <alignment horizontal="center"/>
    </xf>
    <xf numFmtId="0" fontId="15" fillId="4" borderId="4" xfId="0" applyFont="1" applyFill="1" applyBorder="1" applyAlignment="1">
      <alignment horizontal="center" vertical="top" wrapText="1"/>
    </xf>
    <xf numFmtId="0" fontId="15" fillId="4" borderId="11" xfId="0" applyFont="1" applyFill="1" applyBorder="1" applyAlignment="1">
      <alignment horizontal="center" vertical="top" wrapText="1"/>
    </xf>
    <xf numFmtId="0" fontId="24" fillId="0" borderId="0" xfId="0" applyFont="1" applyBorder="1" applyAlignment="1">
      <alignment vertical="top" wrapText="1"/>
    </xf>
    <xf numFmtId="0" fontId="121" fillId="0" borderId="0" xfId="0" applyFont="1"/>
    <xf numFmtId="0" fontId="121" fillId="0" borderId="0" xfId="0" applyFont="1" applyFill="1"/>
    <xf numFmtId="0" fontId="3" fillId="0" borderId="0" xfId="0" applyFont="1" applyAlignment="1">
      <alignment horizontal="center" wrapText="1"/>
    </xf>
    <xf numFmtId="0" fontId="24" fillId="4" borderId="0" xfId="0" applyFont="1" applyFill="1" applyAlignment="1"/>
    <xf numFmtId="0" fontId="24" fillId="4" borderId="0" xfId="0" applyFont="1" applyFill="1"/>
    <xf numFmtId="0" fontId="24" fillId="4" borderId="0" xfId="0" applyFont="1" applyFill="1" applyAlignment="1">
      <alignment horizontal="center"/>
    </xf>
    <xf numFmtId="0" fontId="24" fillId="4" borderId="0" xfId="0" applyFont="1" applyFill="1" applyBorder="1" applyAlignment="1"/>
    <xf numFmtId="0" fontId="24" fillId="4" borderId="0" xfId="0" applyFont="1" applyFill="1" applyBorder="1"/>
    <xf numFmtId="0" fontId="24" fillId="4" borderId="0" xfId="0" applyFont="1" applyFill="1" applyBorder="1" applyAlignment="1">
      <alignment horizontal="center"/>
    </xf>
    <xf numFmtId="0" fontId="24" fillId="4" borderId="0" xfId="0" applyFont="1" applyFill="1" applyBorder="1" applyAlignment="1">
      <alignment vertical="top"/>
    </xf>
    <xf numFmtId="0" fontId="24" fillId="4" borderId="0" xfId="0" applyFont="1" applyFill="1" applyBorder="1" applyAlignment="1">
      <alignment horizontal="center" vertical="top" wrapText="1"/>
    </xf>
    <xf numFmtId="0" fontId="51" fillId="4" borderId="0" xfId="0" applyFont="1" applyFill="1" applyBorder="1" applyAlignment="1"/>
    <xf numFmtId="0" fontId="51" fillId="4" borderId="0" xfId="0" applyFont="1" applyFill="1" applyBorder="1" applyAlignment="1">
      <alignment horizontal="center"/>
    </xf>
    <xf numFmtId="0" fontId="60" fillId="4" borderId="0" xfId="0" applyFont="1" applyFill="1" applyBorder="1" applyAlignment="1"/>
    <xf numFmtId="0" fontId="76" fillId="4" borderId="0" xfId="0" applyFont="1" applyFill="1"/>
    <xf numFmtId="0" fontId="76" fillId="4" borderId="0" xfId="0" applyFont="1" applyFill="1" applyAlignment="1">
      <alignment horizontal="center"/>
    </xf>
    <xf numFmtId="0" fontId="77" fillId="4" borderId="0" xfId="0" applyFont="1" applyFill="1" applyAlignment="1">
      <alignment horizontal="left"/>
    </xf>
    <xf numFmtId="0" fontId="75" fillId="4" borderId="0" xfId="0" applyFont="1" applyFill="1"/>
    <xf numFmtId="0" fontId="75" fillId="4" borderId="0" xfId="0" applyFont="1" applyFill="1" applyAlignment="1">
      <alignment horizontal="center"/>
    </xf>
    <xf numFmtId="0" fontId="78" fillId="4" borderId="0" xfId="0" applyFont="1" applyFill="1" applyAlignment="1">
      <alignment horizontal="left"/>
    </xf>
    <xf numFmtId="0" fontId="2" fillId="0" borderId="0" xfId="0" applyFont="1" applyBorder="1"/>
    <xf numFmtId="0" fontId="35" fillId="4" borderId="0" xfId="0" applyFont="1" applyFill="1"/>
    <xf numFmtId="0" fontId="35" fillId="4" borderId="0" xfId="0" applyFont="1" applyFill="1" applyAlignment="1">
      <alignment horizontal="center"/>
    </xf>
    <xf numFmtId="0" fontId="27" fillId="0" borderId="0" xfId="0" applyFont="1"/>
    <xf numFmtId="0" fontId="11" fillId="4" borderId="0" xfId="0" applyFont="1" applyFill="1"/>
    <xf numFmtId="0" fontId="0" fillId="4" borderId="0" xfId="0" applyFill="1" applyAlignment="1"/>
    <xf numFmtId="0" fontId="3" fillId="4" borderId="0" xfId="0" applyFont="1" applyFill="1" applyAlignment="1">
      <alignment vertical="top" wrapText="1"/>
    </xf>
    <xf numFmtId="0" fontId="3" fillId="4" borderId="0" xfId="0" applyFont="1" applyFill="1" applyAlignment="1">
      <alignment wrapText="1"/>
    </xf>
    <xf numFmtId="1" fontId="0" fillId="4" borderId="0" xfId="0" applyNumberFormat="1" applyFill="1"/>
    <xf numFmtId="0" fontId="23" fillId="4" borderId="0" xfId="0" applyFont="1" applyFill="1"/>
    <xf numFmtId="0" fontId="0" fillId="4" borderId="0" xfId="0" applyFill="1" applyAlignment="1">
      <alignment horizontal="left"/>
    </xf>
    <xf numFmtId="0" fontId="20" fillId="4" borderId="0" xfId="0" applyFont="1" applyFill="1"/>
    <xf numFmtId="0" fontId="117" fillId="4" borderId="0" xfId="0" applyFont="1" applyFill="1"/>
    <xf numFmtId="0" fontId="10" fillId="4" borderId="0" xfId="0" applyFont="1" applyFill="1"/>
    <xf numFmtId="0" fontId="21" fillId="4" borderId="0" xfId="0" applyFont="1" applyFill="1"/>
    <xf numFmtId="0" fontId="12" fillId="4" borderId="0" xfId="0" applyFont="1" applyFill="1" applyBorder="1"/>
    <xf numFmtId="0" fontId="6" fillId="4" borderId="0" xfId="0" applyFont="1" applyFill="1" applyBorder="1" applyAlignment="1">
      <alignment wrapText="1"/>
    </xf>
    <xf numFmtId="0" fontId="6" fillId="4" borderId="0" xfId="0" applyFont="1" applyFill="1" applyBorder="1" applyAlignment="1">
      <alignment horizontal="center" wrapText="1"/>
    </xf>
    <xf numFmtId="0" fontId="1" fillId="4" borderId="0" xfId="0" applyFont="1" applyFill="1" applyBorder="1" applyAlignment="1">
      <alignment horizontal="center" wrapText="1"/>
    </xf>
    <xf numFmtId="0" fontId="12" fillId="4" borderId="0" xfId="0" applyFont="1" applyFill="1" applyBorder="1" applyAlignment="1">
      <alignment horizontal="center"/>
    </xf>
    <xf numFmtId="0" fontId="18" fillId="4" borderId="0" xfId="0" applyFont="1" applyFill="1" applyBorder="1" applyAlignment="1">
      <alignment horizontal="center" wrapText="1"/>
    </xf>
    <xf numFmtId="0" fontId="6" fillId="4" borderId="0" xfId="0" applyFont="1" applyFill="1" applyBorder="1" applyAlignment="1"/>
    <xf numFmtId="0" fontId="19" fillId="0" borderId="0" xfId="0" applyFont="1" applyFill="1" applyBorder="1" applyAlignment="1"/>
    <xf numFmtId="0" fontId="74" fillId="4" borderId="0" xfId="0" applyFont="1" applyFill="1"/>
    <xf numFmtId="0" fontId="73" fillId="4" borderId="0" xfId="0" applyFont="1" applyFill="1"/>
    <xf numFmtId="0" fontId="21" fillId="0" borderId="0" xfId="0" applyFont="1"/>
    <xf numFmtId="0" fontId="15" fillId="4" borderId="0" xfId="0" applyFont="1" applyFill="1" applyAlignment="1">
      <alignment horizontal="center"/>
    </xf>
    <xf numFmtId="0" fontId="15" fillId="4" borderId="0" xfId="0" applyFont="1" applyFill="1" applyAlignment="1"/>
    <xf numFmtId="0" fontId="84" fillId="4" borderId="0" xfId="0" applyFont="1" applyFill="1"/>
    <xf numFmtId="0" fontId="35" fillId="4" borderId="0" xfId="0" applyFont="1" applyFill="1" applyAlignment="1">
      <alignment horizontal="left"/>
    </xf>
    <xf numFmtId="0" fontId="57" fillId="4" borderId="0" xfId="0" applyFont="1" applyFill="1" applyAlignment="1">
      <alignment horizontal="center"/>
    </xf>
    <xf numFmtId="0" fontId="0" fillId="4" borderId="0" xfId="0" applyNumberFormat="1" applyFill="1" applyBorder="1" applyAlignment="1">
      <alignment horizontal="center"/>
    </xf>
    <xf numFmtId="0" fontId="8" fillId="4" borderId="0" xfId="0" applyNumberFormat="1" applyFont="1" applyFill="1" applyBorder="1" applyAlignment="1">
      <alignment horizontal="left"/>
    </xf>
    <xf numFmtId="164" fontId="0" fillId="4" borderId="0" xfId="0" applyNumberFormat="1" applyFill="1"/>
    <xf numFmtId="0" fontId="2" fillId="4" borderId="0" xfId="0" applyFont="1" applyFill="1" applyBorder="1"/>
    <xf numFmtId="0" fontId="2" fillId="4" borderId="0" xfId="0" applyFont="1" applyFill="1" applyBorder="1" applyAlignment="1">
      <alignment horizontal="center"/>
    </xf>
    <xf numFmtId="1" fontId="0" fillId="4" borderId="0" xfId="0" applyNumberFormat="1" applyFill="1" applyBorder="1" applyAlignment="1">
      <alignment horizontal="center"/>
    </xf>
    <xf numFmtId="0" fontId="2" fillId="4" borderId="0" xfId="0" applyFont="1" applyFill="1" applyAlignment="1">
      <alignment horizontal="center"/>
    </xf>
    <xf numFmtId="0" fontId="8" fillId="4" borderId="0" xfId="0" applyFont="1" applyFill="1" applyAlignment="1">
      <alignment horizontal="center"/>
    </xf>
    <xf numFmtId="0" fontId="0" fillId="0" borderId="0" xfId="0" applyNumberFormat="1" applyFill="1" applyBorder="1" applyAlignment="1">
      <alignment wrapText="1"/>
    </xf>
    <xf numFmtId="0" fontId="4" fillId="4" borderId="0" xfId="0" applyFont="1" applyFill="1"/>
    <xf numFmtId="0" fontId="143" fillId="4" borderId="0" xfId="0" applyFont="1" applyFill="1" applyAlignment="1">
      <alignment wrapText="1"/>
    </xf>
    <xf numFmtId="164" fontId="0" fillId="4" borderId="0" xfId="0" applyNumberFormat="1" applyFill="1" applyAlignment="1">
      <alignment horizontal="center"/>
    </xf>
    <xf numFmtId="0" fontId="4" fillId="4" borderId="0" xfId="0" applyFont="1" applyFill="1" applyAlignment="1">
      <alignment horizontal="center"/>
    </xf>
    <xf numFmtId="0" fontId="1" fillId="4" borderId="0" xfId="0" applyFont="1" applyFill="1" applyAlignment="1">
      <alignment wrapText="1"/>
    </xf>
    <xf numFmtId="0" fontId="1" fillId="4" borderId="0" xfId="0" applyFont="1" applyFill="1" applyAlignment="1">
      <alignment horizontal="center" wrapText="1"/>
    </xf>
    <xf numFmtId="0" fontId="1" fillId="4" borderId="0" xfId="0" applyFont="1" applyFill="1" applyBorder="1" applyAlignment="1">
      <alignment wrapText="1"/>
    </xf>
    <xf numFmtId="0" fontId="12" fillId="4" borderId="0" xfId="0" applyFont="1" applyFill="1"/>
    <xf numFmtId="0" fontId="12" fillId="4" borderId="0" xfId="0" applyFont="1" applyFill="1" applyAlignment="1">
      <alignment horizontal="center"/>
    </xf>
    <xf numFmtId="0" fontId="11" fillId="4" borderId="0" xfId="0" applyFont="1" applyFill="1" applyAlignment="1"/>
    <xf numFmtId="0" fontId="2" fillId="4" borderId="0" xfId="0" applyFont="1" applyFill="1" applyAlignment="1"/>
    <xf numFmtId="0" fontId="6" fillId="4" borderId="0" xfId="0" applyFont="1" applyFill="1" applyAlignment="1">
      <alignment horizontal="center" wrapText="1"/>
    </xf>
    <xf numFmtId="0" fontId="18" fillId="4" borderId="0" xfId="0" applyFont="1" applyFill="1" applyAlignment="1">
      <alignment horizontal="center" wrapText="1"/>
    </xf>
    <xf numFmtId="0" fontId="35" fillId="4" borderId="0" xfId="0" applyFont="1" applyFill="1" applyAlignment="1">
      <alignment horizontal="right"/>
    </xf>
    <xf numFmtId="49" fontId="35" fillId="4" borderId="0" xfId="0" applyNumberFormat="1" applyFont="1" applyFill="1" applyAlignment="1">
      <alignment horizontal="center"/>
    </xf>
    <xf numFmtId="0" fontId="74" fillId="4" borderId="0" xfId="0" applyFont="1" applyFill="1" applyAlignment="1">
      <alignment horizontal="center"/>
    </xf>
    <xf numFmtId="0" fontId="74" fillId="4" borderId="0" xfId="0" applyFont="1" applyFill="1" applyAlignment="1">
      <alignment horizontal="right"/>
    </xf>
    <xf numFmtId="0" fontId="51" fillId="4" borderId="0" xfId="0" applyFont="1" applyFill="1" applyBorder="1"/>
    <xf numFmtId="0" fontId="60" fillId="4" borderId="0" xfId="0" applyFont="1" applyFill="1" applyBorder="1"/>
    <xf numFmtId="0" fontId="29" fillId="4" borderId="0" xfId="0" applyFont="1" applyFill="1" applyAlignment="1">
      <alignment horizontal="center" wrapText="1"/>
    </xf>
    <xf numFmtId="0" fontId="36" fillId="4" borderId="0" xfId="0" applyFont="1" applyFill="1" applyBorder="1" applyAlignment="1">
      <alignment horizontal="center" wrapText="1"/>
    </xf>
    <xf numFmtId="0" fontId="8" fillId="4" borderId="0" xfId="0" applyFont="1" applyFill="1" applyAlignment="1">
      <alignment horizontal="left"/>
    </xf>
    <xf numFmtId="0" fontId="6" fillId="4" borderId="0" xfId="0" applyFont="1" applyFill="1" applyAlignment="1">
      <alignment wrapText="1"/>
    </xf>
    <xf numFmtId="0" fontId="3" fillId="4" borderId="0" xfId="0" applyFont="1" applyFill="1"/>
    <xf numFmtId="2" fontId="3" fillId="4" borderId="0" xfId="0" applyNumberFormat="1" applyFont="1" applyFill="1" applyAlignment="1">
      <alignment horizontal="center"/>
    </xf>
    <xf numFmtId="0" fontId="6" fillId="4" borderId="7" xfId="0" applyFont="1" applyFill="1" applyBorder="1" applyAlignment="1">
      <alignment wrapText="1"/>
    </xf>
    <xf numFmtId="0" fontId="3" fillId="4" borderId="7" xfId="0" applyFont="1" applyFill="1" applyBorder="1" applyAlignment="1">
      <alignment horizontal="center"/>
    </xf>
    <xf numFmtId="0" fontId="59" fillId="4" borderId="0" xfId="0" applyFont="1" applyFill="1"/>
    <xf numFmtId="0" fontId="59" fillId="4" borderId="0" xfId="0" applyFont="1" applyFill="1" applyAlignment="1">
      <alignment horizontal="center" wrapText="1"/>
    </xf>
    <xf numFmtId="0" fontId="142" fillId="4" borderId="0" xfId="0" applyFont="1" applyFill="1"/>
    <xf numFmtId="0" fontId="24" fillId="4" borderId="0" xfId="0" applyFont="1" applyFill="1" applyBorder="1" applyAlignment="1">
      <alignment horizontal="center" wrapText="1"/>
    </xf>
    <xf numFmtId="0" fontId="43" fillId="4" borderId="0" xfId="0" applyFont="1" applyFill="1"/>
    <xf numFmtId="0" fontId="28" fillId="4" borderId="0" xfId="0" applyFont="1" applyFill="1" applyAlignment="1">
      <alignment wrapText="1"/>
    </xf>
    <xf numFmtId="0" fontId="55" fillId="4" borderId="0" xfId="0" applyFont="1" applyFill="1" applyAlignment="1">
      <alignment horizontal="left" wrapText="1"/>
    </xf>
    <xf numFmtId="0" fontId="56" fillId="4" borderId="0" xfId="0" applyFont="1" applyFill="1" applyAlignment="1">
      <alignment horizontal="center" wrapText="1"/>
    </xf>
    <xf numFmtId="0" fontId="55" fillId="4" borderId="0" xfId="0" applyFont="1" applyFill="1" applyAlignment="1">
      <alignment horizontal="center" wrapText="1"/>
    </xf>
    <xf numFmtId="0" fontId="58" fillId="4" borderId="0" xfId="0" applyFont="1" applyFill="1"/>
    <xf numFmtId="0" fontId="45" fillId="4" borderId="0" xfId="0" applyFont="1" applyFill="1" applyAlignment="1">
      <alignment horizontal="left" wrapText="1"/>
    </xf>
    <xf numFmtId="0" fontId="54" fillId="4" borderId="0" xfId="0" applyFont="1" applyFill="1" applyAlignment="1">
      <alignment horizontal="center" wrapText="1"/>
    </xf>
    <xf numFmtId="0" fontId="45" fillId="4" borderId="0" xfId="0" applyFont="1" applyFill="1" applyAlignment="1">
      <alignment horizontal="center" wrapText="1"/>
    </xf>
    <xf numFmtId="0" fontId="57" fillId="4" borderId="0" xfId="0" applyFont="1" applyFill="1"/>
    <xf numFmtId="0" fontId="1" fillId="4" borderId="0" xfId="0" applyFont="1" applyFill="1" applyAlignment="1">
      <alignment horizontal="left" wrapText="1"/>
    </xf>
    <xf numFmtId="0" fontId="29" fillId="4" borderId="0" xfId="0" applyFont="1" applyFill="1" applyAlignment="1">
      <alignment horizontal="left" wrapText="1"/>
    </xf>
    <xf numFmtId="0" fontId="72" fillId="4" borderId="0" xfId="0" applyFont="1" applyFill="1"/>
    <xf numFmtId="0" fontId="71" fillId="4" borderId="0" xfId="0" applyFont="1" applyFill="1"/>
    <xf numFmtId="0" fontId="71" fillId="4" borderId="0" xfId="0" applyFont="1" applyFill="1" applyAlignment="1">
      <alignment horizontal="center"/>
    </xf>
    <xf numFmtId="0" fontId="10" fillId="4" borderId="0" xfId="0" applyFont="1" applyFill="1" applyAlignment="1">
      <alignment horizontal="left"/>
    </xf>
    <xf numFmtId="0" fontId="24" fillId="4" borderId="0" xfId="0" applyFont="1" applyFill="1" applyBorder="1" applyAlignment="1">
      <alignment wrapText="1"/>
    </xf>
    <xf numFmtId="0" fontId="58" fillId="4" borderId="0" xfId="0" applyFont="1" applyFill="1" applyBorder="1"/>
    <xf numFmtId="0" fontId="63" fillId="4" borderId="0" xfId="0" applyFont="1" applyFill="1" applyBorder="1" applyAlignment="1">
      <alignment wrapText="1"/>
    </xf>
    <xf numFmtId="0" fontId="63" fillId="4" borderId="0" xfId="0" applyFont="1" applyFill="1" applyBorder="1" applyAlignment="1">
      <alignment horizontal="center" wrapText="1"/>
    </xf>
    <xf numFmtId="164" fontId="63" fillId="4" borderId="0" xfId="0" applyNumberFormat="1" applyFont="1" applyFill="1" applyBorder="1"/>
    <xf numFmtId="0" fontId="63" fillId="4" borderId="0" xfId="0" applyFont="1" applyFill="1"/>
    <xf numFmtId="0" fontId="57" fillId="4" borderId="0" xfId="0" applyFont="1" applyFill="1" applyBorder="1"/>
    <xf numFmtId="0" fontId="43" fillId="4" borderId="0" xfId="0" applyFont="1" applyFill="1" applyBorder="1" applyAlignment="1">
      <alignment wrapText="1"/>
    </xf>
    <xf numFmtId="0" fontId="43" fillId="4" borderId="0" xfId="0" applyFont="1" applyFill="1" applyBorder="1" applyAlignment="1">
      <alignment horizontal="center" wrapText="1"/>
    </xf>
    <xf numFmtId="164" fontId="43" fillId="4" borderId="0" xfId="0" applyNumberFormat="1" applyFont="1" applyFill="1" applyBorder="1"/>
    <xf numFmtId="0" fontId="78" fillId="4" borderId="0" xfId="0" applyFont="1" applyFill="1"/>
    <xf numFmtId="0" fontId="3" fillId="4" borderId="0" xfId="0" applyFont="1" applyFill="1" applyBorder="1" applyAlignment="1">
      <alignment wrapText="1"/>
    </xf>
    <xf numFmtId="0" fontId="77" fillId="4" borderId="0" xfId="0" applyFont="1" applyFill="1"/>
    <xf numFmtId="0" fontId="79" fillId="4" borderId="0" xfId="0" applyFont="1" applyFill="1" applyBorder="1" applyAlignment="1">
      <alignment wrapText="1"/>
    </xf>
    <xf numFmtId="0" fontId="79" fillId="4" borderId="0" xfId="0" applyFont="1" applyFill="1" applyBorder="1" applyAlignment="1">
      <alignment horizontal="center" wrapText="1"/>
    </xf>
    <xf numFmtId="0" fontId="76" fillId="4" borderId="0" xfId="0" applyFont="1" applyFill="1" applyBorder="1"/>
    <xf numFmtId="0" fontId="80" fillId="4" borderId="0" xfId="0" applyFont="1" applyFill="1" applyBorder="1" applyAlignment="1">
      <alignment horizontal="center" wrapText="1"/>
    </xf>
    <xf numFmtId="0" fontId="38" fillId="4" borderId="0" xfId="0" applyFont="1" applyFill="1" applyBorder="1" applyAlignment="1">
      <alignment wrapText="1"/>
    </xf>
    <xf numFmtId="0" fontId="38" fillId="4" borderId="0" xfId="0" applyFont="1" applyFill="1" applyBorder="1" applyAlignment="1">
      <alignment horizontal="center" wrapText="1"/>
    </xf>
    <xf numFmtId="0" fontId="35" fillId="4" borderId="0" xfId="0" applyFont="1" applyFill="1" applyBorder="1"/>
    <xf numFmtId="0" fontId="6" fillId="4" borderId="0" xfId="0" applyFont="1" applyFill="1" applyBorder="1" applyAlignment="1">
      <alignment horizontal="center"/>
    </xf>
    <xf numFmtId="0" fontId="39" fillId="4" borderId="0" xfId="0" applyFont="1" applyFill="1" applyBorder="1" applyAlignment="1">
      <alignment horizontal="center" wrapText="1"/>
    </xf>
    <xf numFmtId="0" fontId="24" fillId="4" borderId="0" xfId="0" applyFont="1" applyFill="1" applyAlignment="1">
      <alignment wrapText="1"/>
    </xf>
    <xf numFmtId="0" fontId="41" fillId="4" borderId="0" xfId="0" applyFont="1" applyFill="1" applyAlignment="1">
      <alignment horizontal="center" wrapText="1"/>
    </xf>
    <xf numFmtId="0" fontId="63" fillId="4" borderId="0" xfId="0" applyFont="1" applyFill="1" applyAlignment="1">
      <alignment horizontal="center" wrapText="1"/>
    </xf>
    <xf numFmtId="0" fontId="122" fillId="4" borderId="0" xfId="0" applyFont="1" applyFill="1" applyAlignment="1">
      <alignment horizontal="center" wrapText="1"/>
    </xf>
    <xf numFmtId="0" fontId="134" fillId="4" borderId="0" xfId="0" applyFont="1" applyFill="1" applyAlignment="1">
      <alignment horizontal="center" wrapText="1"/>
    </xf>
    <xf numFmtId="0" fontId="135" fillId="4" borderId="0" xfId="0" applyFont="1" applyFill="1"/>
    <xf numFmtId="0" fontId="43" fillId="4" borderId="0" xfId="0" applyFont="1" applyFill="1" applyAlignment="1">
      <alignment horizontal="center" wrapText="1"/>
    </xf>
    <xf numFmtId="0" fontId="43" fillId="4" borderId="0" xfId="0" applyFont="1" applyFill="1" applyAlignment="1">
      <alignment horizontal="center"/>
    </xf>
    <xf numFmtId="0" fontId="88" fillId="4" borderId="0" xfId="0" applyFont="1" applyFill="1" applyAlignment="1">
      <alignment horizontal="left"/>
    </xf>
    <xf numFmtId="0" fontId="88" fillId="4" borderId="0" xfId="0" applyFont="1" applyFill="1" applyAlignment="1">
      <alignment horizontal="center"/>
    </xf>
    <xf numFmtId="0" fontId="87" fillId="4" borderId="0" xfId="0" applyFont="1" applyFill="1" applyAlignment="1">
      <alignment horizontal="center" wrapText="1"/>
    </xf>
    <xf numFmtId="0" fontId="28" fillId="4" borderId="0" xfId="0" applyFont="1" applyFill="1" applyAlignment="1">
      <alignment horizontal="center" wrapText="1"/>
    </xf>
    <xf numFmtId="0" fontId="89" fillId="4" borderId="0" xfId="0" applyFont="1" applyFill="1" applyAlignment="1">
      <alignment horizontal="center" wrapText="1"/>
    </xf>
    <xf numFmtId="0" fontId="86" fillId="4" borderId="0" xfId="0" applyFont="1" applyFill="1" applyAlignment="1">
      <alignment horizontal="center" wrapText="1"/>
    </xf>
    <xf numFmtId="0" fontId="90" fillId="4" borderId="0" xfId="0" applyFont="1" applyFill="1" applyAlignment="1">
      <alignment horizontal="center" wrapText="1"/>
    </xf>
    <xf numFmtId="0" fontId="91" fillId="4" borderId="0" xfId="0" applyFont="1" applyFill="1" applyAlignment="1">
      <alignment horizontal="center" wrapText="1"/>
    </xf>
    <xf numFmtId="0" fontId="63" fillId="4" borderId="0" xfId="0" applyFont="1" applyFill="1" applyAlignment="1">
      <alignment horizontal="center"/>
    </xf>
    <xf numFmtId="0" fontId="28" fillId="4" borderId="0" xfId="0" applyFont="1" applyFill="1"/>
    <xf numFmtId="0" fontId="50" fillId="4" borderId="0" xfId="0" applyFont="1" applyFill="1" applyAlignment="1">
      <alignment wrapText="1"/>
    </xf>
    <xf numFmtId="0" fontId="92" fillId="4" borderId="0" xfId="0" applyFont="1" applyFill="1" applyAlignment="1">
      <alignment wrapText="1"/>
    </xf>
    <xf numFmtId="0" fontId="37" fillId="4" borderId="0" xfId="0" applyFont="1" applyFill="1" applyAlignment="1">
      <alignment wrapText="1"/>
    </xf>
    <xf numFmtId="0" fontId="37" fillId="4" borderId="0" xfId="0" applyFont="1" applyFill="1" applyAlignment="1">
      <alignment horizontal="center" wrapText="1"/>
    </xf>
    <xf numFmtId="0" fontId="62" fillId="4" borderId="0" xfId="0" applyFont="1" applyFill="1" applyAlignment="1">
      <alignment horizontal="center" wrapText="1"/>
    </xf>
    <xf numFmtId="0" fontId="93" fillId="4" borderId="0" xfId="0" applyFont="1" applyFill="1" applyAlignment="1">
      <alignment wrapText="1"/>
    </xf>
    <xf numFmtId="0" fontId="38" fillId="4" borderId="0" xfId="0" applyFont="1" applyFill="1" applyAlignment="1">
      <alignment wrapText="1"/>
    </xf>
    <xf numFmtId="0" fontId="38" fillId="4" borderId="0" xfId="0" applyFont="1" applyFill="1" applyAlignment="1">
      <alignment horizontal="center" wrapText="1"/>
    </xf>
    <xf numFmtId="0" fontId="96" fillId="4" borderId="0" xfId="0" applyFont="1" applyFill="1" applyAlignment="1">
      <alignment wrapText="1"/>
    </xf>
    <xf numFmtId="0" fontId="96" fillId="4" borderId="0" xfId="0" applyFont="1" applyFill="1" applyAlignment="1">
      <alignment horizontal="right" wrapText="1"/>
    </xf>
    <xf numFmtId="0" fontId="97" fillId="4" borderId="0" xfId="0" applyFont="1" applyFill="1" applyAlignment="1">
      <alignment horizontal="right" wrapText="1"/>
    </xf>
    <xf numFmtId="0" fontId="6" fillId="4" borderId="0" xfId="0" applyFont="1" applyFill="1" applyAlignment="1">
      <alignment horizontal="right" wrapText="1"/>
    </xf>
    <xf numFmtId="0" fontId="38" fillId="4" borderId="0" xfId="0" applyFont="1" applyFill="1" applyAlignment="1">
      <alignment horizontal="right" wrapText="1"/>
    </xf>
    <xf numFmtId="0" fontId="0" fillId="4" borderId="0" xfId="0" applyFill="1" applyAlignment="1">
      <alignment wrapText="1"/>
    </xf>
    <xf numFmtId="1" fontId="0" fillId="4" borderId="0" xfId="0" applyNumberFormat="1" applyFill="1" applyAlignment="1">
      <alignment wrapText="1"/>
    </xf>
    <xf numFmtId="0" fontId="68" fillId="4" borderId="0" xfId="0" applyFont="1" applyFill="1"/>
    <xf numFmtId="164" fontId="74" fillId="4" borderId="0" xfId="0" applyNumberFormat="1" applyFont="1" applyFill="1" applyAlignment="1">
      <alignment horizontal="center"/>
    </xf>
    <xf numFmtId="164" fontId="8" fillId="4" borderId="0" xfId="0" applyNumberFormat="1" applyFont="1" applyFill="1" applyAlignment="1">
      <alignment horizontal="center"/>
    </xf>
    <xf numFmtId="164" fontId="35" fillId="4" borderId="0" xfId="0" applyNumberFormat="1" applyFont="1" applyFill="1" applyAlignment="1">
      <alignment horizontal="center"/>
    </xf>
    <xf numFmtId="0" fontId="105" fillId="4" borderId="0" xfId="0" applyFont="1" applyFill="1"/>
    <xf numFmtId="0" fontId="26" fillId="4" borderId="0" xfId="0" applyFont="1" applyFill="1"/>
    <xf numFmtId="164" fontId="10" fillId="4" borderId="0" xfId="0" applyNumberFormat="1" applyFont="1" applyFill="1" applyAlignment="1">
      <alignment horizontal="center"/>
    </xf>
    <xf numFmtId="0" fontId="34" fillId="4" borderId="0" xfId="0" applyFont="1" applyFill="1"/>
    <xf numFmtId="0" fontId="74" fillId="4" borderId="0" xfId="0" quotePrefix="1" applyFont="1" applyFill="1"/>
    <xf numFmtId="0" fontId="34" fillId="4" borderId="0" xfId="0" quotePrefix="1" applyFont="1" applyFill="1"/>
    <xf numFmtId="164" fontId="34" fillId="4" borderId="0" xfId="0" quotePrefix="1" applyNumberFormat="1" applyFont="1" applyFill="1"/>
    <xf numFmtId="0" fontId="35" fillId="4" borderId="0" xfId="0" quotePrefix="1" applyFont="1" applyFill="1"/>
    <xf numFmtId="0" fontId="113" fillId="4" borderId="0" xfId="0" applyFont="1" applyFill="1" applyBorder="1" applyAlignment="1">
      <alignment horizontal="center" wrapText="1"/>
    </xf>
    <xf numFmtId="0" fontId="3" fillId="0" borderId="0" xfId="0" applyFont="1" applyBorder="1" applyAlignment="1">
      <alignment vertical="top" wrapText="1"/>
    </xf>
    <xf numFmtId="0" fontId="39" fillId="0" borderId="0" xfId="0" applyFont="1" applyBorder="1" applyAlignment="1">
      <alignment wrapText="1"/>
    </xf>
    <xf numFmtId="0" fontId="39" fillId="0" borderId="0" xfId="0" applyFont="1" applyBorder="1" applyAlignment="1">
      <alignment vertical="top" wrapText="1"/>
    </xf>
    <xf numFmtId="0" fontId="39" fillId="0" borderId="0" xfId="0" applyFont="1" applyFill="1" applyBorder="1" applyAlignment="1">
      <alignment horizontal="center" vertical="top" wrapText="1"/>
    </xf>
    <xf numFmtId="0" fontId="3" fillId="0" borderId="0" xfId="0" applyFont="1" applyFill="1" applyBorder="1" applyAlignment="1">
      <alignment horizontal="center" vertical="top" wrapText="1"/>
    </xf>
    <xf numFmtId="0" fontId="5" fillId="4" borderId="0" xfId="0" applyFont="1" applyFill="1"/>
    <xf numFmtId="0" fontId="0" fillId="4" borderId="0" xfId="0" applyFont="1" applyFill="1" applyAlignment="1">
      <alignment horizontal="center"/>
    </xf>
    <xf numFmtId="0" fontId="140" fillId="0" borderId="0" xfId="0" applyFont="1" applyBorder="1"/>
    <xf numFmtId="0" fontId="145" fillId="0" borderId="0" xfId="0" applyFont="1"/>
    <xf numFmtId="0" fontId="146" fillId="0" borderId="0" xfId="0" applyFont="1"/>
    <xf numFmtId="0" fontId="68" fillId="0" borderId="0" xfId="0" applyFont="1" applyFill="1" applyBorder="1" applyAlignment="1">
      <alignment horizontal="center" vertical="top" wrapText="1"/>
    </xf>
    <xf numFmtId="0" fontId="24" fillId="0" borderId="0" xfId="0" applyFont="1" applyFill="1" applyAlignment="1">
      <alignment horizontal="center"/>
    </xf>
    <xf numFmtId="0" fontId="69" fillId="0" borderId="0" xfId="0" applyFont="1" applyFill="1"/>
    <xf numFmtId="0" fontId="64" fillId="0" borderId="0" xfId="0" applyFont="1" applyFill="1" applyAlignment="1">
      <alignment horizontal="center"/>
    </xf>
    <xf numFmtId="0" fontId="64" fillId="0" borderId="0" xfId="0" applyFont="1" applyFill="1" applyBorder="1" applyAlignment="1">
      <alignment horizontal="center" wrapText="1"/>
    </xf>
    <xf numFmtId="0" fontId="8" fillId="4" borderId="0" xfId="0" applyFont="1" applyFill="1" applyBorder="1" applyAlignment="1">
      <alignment horizontal="center"/>
    </xf>
    <xf numFmtId="0" fontId="140" fillId="0" borderId="0" xfId="0" applyFont="1" applyAlignment="1">
      <alignment wrapText="1"/>
    </xf>
    <xf numFmtId="0" fontId="59" fillId="0" borderId="0" xfId="0" applyFont="1" applyAlignment="1">
      <alignment wrapText="1"/>
    </xf>
    <xf numFmtId="0" fontId="39" fillId="0" borderId="0" xfId="0" applyFont="1" applyAlignment="1">
      <alignment wrapText="1"/>
    </xf>
    <xf numFmtId="0" fontId="83" fillId="0" borderId="0" xfId="0" applyFont="1" applyBorder="1"/>
    <xf numFmtId="0" fontId="140" fillId="0" borderId="0" xfId="0" applyFont="1" applyBorder="1" applyAlignment="1">
      <alignment horizontal="center" wrapText="1"/>
    </xf>
    <xf numFmtId="0" fontId="59" fillId="0" borderId="0" xfId="0" applyFont="1" applyAlignment="1">
      <alignment horizontal="center"/>
    </xf>
    <xf numFmtId="0" fontId="3" fillId="0" borderId="0" xfId="0" applyFont="1" applyFill="1" applyAlignment="1">
      <alignment horizontal="center"/>
    </xf>
    <xf numFmtId="0" fontId="59" fillId="0" borderId="0" xfId="0" applyFont="1" applyFill="1" applyBorder="1" applyAlignment="1">
      <alignment horizontal="center" wrapText="1"/>
    </xf>
    <xf numFmtId="0" fontId="39" fillId="0" borderId="0" xfId="0" applyFont="1" applyBorder="1" applyAlignment="1">
      <alignment horizontal="center"/>
    </xf>
    <xf numFmtId="0" fontId="1" fillId="0" borderId="0" xfId="0" applyFont="1" applyFill="1" applyAlignment="1">
      <alignment wrapText="1"/>
    </xf>
    <xf numFmtId="0" fontId="5" fillId="0" borderId="0" xfId="0" applyFont="1" applyFill="1" applyBorder="1" applyAlignment="1">
      <alignment wrapText="1"/>
    </xf>
    <xf numFmtId="0" fontId="6" fillId="0" borderId="0" xfId="0" applyFont="1" applyAlignment="1">
      <alignment horizontal="center" wrapText="1"/>
    </xf>
    <xf numFmtId="0" fontId="3" fillId="0" borderId="0" xfId="0" applyFont="1" applyAlignment="1">
      <alignment horizontal="center" wrapText="1"/>
    </xf>
    <xf numFmtId="0" fontId="6" fillId="0" borderId="0" xfId="0" applyFont="1" applyAlignment="1">
      <alignment wrapText="1"/>
    </xf>
    <xf numFmtId="0" fontId="51" fillId="0" borderId="2" xfId="0" applyFont="1" applyBorder="1"/>
    <xf numFmtId="0" fontId="51" fillId="0" borderId="0" xfId="0" applyFont="1" applyBorder="1"/>
    <xf numFmtId="0" fontId="51" fillId="0" borderId="1" xfId="0" applyFont="1" applyBorder="1"/>
    <xf numFmtId="0" fontId="51" fillId="0" borderId="2" xfId="0" applyFont="1" applyBorder="1" applyAlignment="1">
      <alignment horizontal="center" vertical="top" wrapText="1"/>
    </xf>
    <xf numFmtId="0" fontId="51" fillId="0" borderId="0" xfId="0" applyFont="1" applyBorder="1" applyAlignment="1">
      <alignment horizontal="center" vertical="top" wrapText="1"/>
    </xf>
    <xf numFmtId="0" fontId="51" fillId="0" borderId="1" xfId="0" applyFont="1" applyBorder="1" applyAlignment="1">
      <alignment horizontal="center" vertical="top" wrapText="1"/>
    </xf>
    <xf numFmtId="0" fontId="0" fillId="0" borderId="12" xfId="0" applyBorder="1" applyAlignment="1">
      <alignment horizontal="center"/>
    </xf>
    <xf numFmtId="0" fontId="0" fillId="0" borderId="2"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0" xfId="0" applyNumberFormat="1" applyAlignment="1">
      <alignment horizontal="left" wrapText="1"/>
    </xf>
    <xf numFmtId="0" fontId="6" fillId="0" borderId="0" xfId="0" applyFont="1" applyBorder="1"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0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0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02.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0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0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0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06.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07.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08.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0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1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12.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13.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14.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15.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16.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17.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18.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19.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21.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22.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23.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24.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25.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26.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27.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28.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29.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30.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31.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32.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33.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34.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35.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36.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37.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38.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39.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40.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41.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42.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43.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44.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45.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46.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47.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48.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49.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50.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51.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52.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4.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9.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9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9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'Bewicks Swan'!$B$12:$M$12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'Bewicks Swan'!$B$13:$M$13</c:f>
              <c:numCache>
                <c:formatCode>General</c:formatCode>
                <c:ptCount val="12"/>
                <c:pt idx="0">
                  <c:v>138</c:v>
                </c:pt>
                <c:pt idx="1">
                  <c:v>118</c:v>
                </c:pt>
                <c:pt idx="2">
                  <c:v>126</c:v>
                </c:pt>
                <c:pt idx="3">
                  <c:v>0</c:v>
                </c:pt>
                <c:pt idx="4">
                  <c:v>0</c:v>
                </c:pt>
                <c:pt idx="5">
                  <c:v>0</c:v>
                </c:pt>
                <c:pt idx="6">
                  <c:v>0</c:v>
                </c:pt>
                <c:pt idx="7">
                  <c:v>0</c:v>
                </c:pt>
                <c:pt idx="8">
                  <c:v>0</c:v>
                </c:pt>
                <c:pt idx="9">
                  <c:v>62</c:v>
                </c:pt>
                <c:pt idx="10">
                  <c:v>74</c:v>
                </c:pt>
                <c:pt idx="11">
                  <c:v>198</c:v>
                </c:pt>
              </c:numCache>
            </c:numRef>
          </c:val>
          <c:extLst>
            <c:ext xmlns:c16="http://schemas.microsoft.com/office/drawing/2014/chart" uri="{C3380CC4-5D6E-409C-BE32-E72D297353CC}">
              <c16:uniqueId val="{00000000-75EF-4F6C-8E6F-9B176CD5C8E1}"/>
            </c:ext>
          </c:extLst>
        </c:ser>
        <c:dLbls>
          <c:showLegendKey val="0"/>
          <c:showVal val="0"/>
          <c:showCatName val="0"/>
          <c:showSerName val="0"/>
          <c:showPercent val="0"/>
          <c:showBubbleSize val="0"/>
        </c:dLbls>
        <c:gapWidth val="50"/>
        <c:axId val="117213056"/>
        <c:axId val="117214592"/>
      </c:barChart>
      <c:catAx>
        <c:axId val="117213056"/>
        <c:scaling>
          <c:orientation val="minMax"/>
        </c:scaling>
        <c:delete val="0"/>
        <c:axPos val="b"/>
        <c:numFmt formatCode="General" sourceLinked="0"/>
        <c:majorTickMark val="out"/>
        <c:minorTickMark val="none"/>
        <c:tickLblPos val="nextTo"/>
        <c:txPr>
          <a:bodyPr/>
          <a:lstStyle/>
          <a:p>
            <a:pPr>
              <a:defRPr sz="900"/>
            </a:pPr>
            <a:endParaRPr lang="en-US"/>
          </a:p>
        </c:txPr>
        <c:crossAx val="117214592"/>
        <c:crosses val="autoZero"/>
        <c:auto val="1"/>
        <c:lblAlgn val="ctr"/>
        <c:lblOffset val="100"/>
        <c:noMultiLvlLbl val="0"/>
      </c:catAx>
      <c:valAx>
        <c:axId val="117214592"/>
        <c:scaling>
          <c:orientation val="minMax"/>
        </c:scaling>
        <c:delete val="0"/>
        <c:axPos val="l"/>
        <c:numFmt formatCode="General" sourceLinked="1"/>
        <c:majorTickMark val="out"/>
        <c:minorTickMark val="none"/>
        <c:tickLblPos val="nextTo"/>
        <c:crossAx val="117213056"/>
        <c:crosses val="autoZero"/>
        <c:crossBetween val="between"/>
      </c:valAx>
    </c:plotArea>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Teal!$C$9:$N$9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Teal!$C$10:$N$10</c:f>
              <c:numCache>
                <c:formatCode>0</c:formatCode>
                <c:ptCount val="12"/>
                <c:pt idx="0">
                  <c:v>557.88888888888891</c:v>
                </c:pt>
                <c:pt idx="1">
                  <c:v>342.22222222222223</c:v>
                </c:pt>
                <c:pt idx="2">
                  <c:v>234</c:v>
                </c:pt>
                <c:pt idx="3">
                  <c:v>101.66666666666667</c:v>
                </c:pt>
                <c:pt idx="4">
                  <c:v>6.333333333333333</c:v>
                </c:pt>
                <c:pt idx="5">
                  <c:v>7.5555555555555554</c:v>
                </c:pt>
                <c:pt idx="6">
                  <c:v>16.222222222222221</c:v>
                </c:pt>
                <c:pt idx="7">
                  <c:v>66.555555555555557</c:v>
                </c:pt>
                <c:pt idx="8">
                  <c:v>162</c:v>
                </c:pt>
                <c:pt idx="9">
                  <c:v>230.33333333333334</c:v>
                </c:pt>
                <c:pt idx="10">
                  <c:v>284.88888888888891</c:v>
                </c:pt>
                <c:pt idx="11">
                  <c:v>475.66666666666669</c:v>
                </c:pt>
              </c:numCache>
            </c:numRef>
          </c:val>
          <c:extLst>
            <c:ext xmlns:c16="http://schemas.microsoft.com/office/drawing/2014/chart" uri="{C3380CC4-5D6E-409C-BE32-E72D297353CC}">
              <c16:uniqueId val="{00000000-07A6-432D-BD1A-87796A445997}"/>
            </c:ext>
          </c:extLst>
        </c:ser>
        <c:dLbls>
          <c:showLegendKey val="0"/>
          <c:showVal val="0"/>
          <c:showCatName val="0"/>
          <c:showSerName val="0"/>
          <c:showPercent val="0"/>
          <c:showBubbleSize val="0"/>
        </c:dLbls>
        <c:gapWidth val="50"/>
        <c:overlap val="-27"/>
        <c:axId val="411847888"/>
        <c:axId val="411844280"/>
      </c:barChart>
      <c:catAx>
        <c:axId val="41184788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844280"/>
        <c:crosses val="autoZero"/>
        <c:auto val="1"/>
        <c:lblAlgn val="ctr"/>
        <c:lblOffset val="100"/>
        <c:noMultiLvlLbl val="0"/>
      </c:catAx>
      <c:valAx>
        <c:axId val="411844280"/>
        <c:scaling>
          <c:orientation val="minMax"/>
        </c:scaling>
        <c:delete val="0"/>
        <c:axPos val="l"/>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84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'Arctic Skua'!$C$12:$M$12</c:f>
              <c:strCache>
                <c:ptCount val="11"/>
                <c:pt idx="0">
                  <c:v>1960-64</c:v>
                </c:pt>
                <c:pt idx="1">
                  <c:v>1965-69</c:v>
                </c:pt>
                <c:pt idx="2">
                  <c:v>1970-74</c:v>
                </c:pt>
                <c:pt idx="3">
                  <c:v>1975-79</c:v>
                </c:pt>
                <c:pt idx="4">
                  <c:v>1980-84</c:v>
                </c:pt>
                <c:pt idx="5">
                  <c:v>1985-89</c:v>
                </c:pt>
                <c:pt idx="6">
                  <c:v>1990-94</c:v>
                </c:pt>
                <c:pt idx="7">
                  <c:v>1995-99</c:v>
                </c:pt>
                <c:pt idx="8">
                  <c:v>2000-04</c:v>
                </c:pt>
                <c:pt idx="9">
                  <c:v>2005-09</c:v>
                </c:pt>
                <c:pt idx="10">
                  <c:v>2010-12</c:v>
                </c:pt>
              </c:strCache>
            </c:strRef>
          </c:cat>
          <c:val>
            <c:numRef>
              <c:f>'Arctic Skua'!$C$13:$M$13</c:f>
              <c:numCache>
                <c:formatCode>General</c:formatCode>
                <c:ptCount val="11"/>
                <c:pt idx="0">
                  <c:v>1</c:v>
                </c:pt>
                <c:pt idx="1">
                  <c:v>1</c:v>
                </c:pt>
                <c:pt idx="2">
                  <c:v>1</c:v>
                </c:pt>
                <c:pt idx="3">
                  <c:v>5</c:v>
                </c:pt>
                <c:pt idx="4">
                  <c:v>2</c:v>
                </c:pt>
                <c:pt idx="5">
                  <c:v>3</c:v>
                </c:pt>
                <c:pt idx="6">
                  <c:v>2</c:v>
                </c:pt>
                <c:pt idx="7">
                  <c:v>2</c:v>
                </c:pt>
                <c:pt idx="8">
                  <c:v>6</c:v>
                </c:pt>
                <c:pt idx="9">
                  <c:v>5</c:v>
                </c:pt>
                <c:pt idx="10">
                  <c:v>1</c:v>
                </c:pt>
              </c:numCache>
            </c:numRef>
          </c:val>
          <c:extLst>
            <c:ext xmlns:c16="http://schemas.microsoft.com/office/drawing/2014/chart" uri="{C3380CC4-5D6E-409C-BE32-E72D297353CC}">
              <c16:uniqueId val="{00000000-08AF-436E-87DC-F2CA9EEBCBD7}"/>
            </c:ext>
          </c:extLst>
        </c:ser>
        <c:dLbls>
          <c:showLegendKey val="0"/>
          <c:showVal val="0"/>
          <c:showCatName val="0"/>
          <c:showSerName val="0"/>
          <c:showPercent val="0"/>
          <c:showBubbleSize val="0"/>
        </c:dLbls>
        <c:gapWidth val="100"/>
        <c:overlap val="-27"/>
        <c:axId val="566039288"/>
        <c:axId val="566041584"/>
      </c:barChart>
      <c:catAx>
        <c:axId val="56603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41584"/>
        <c:crosses val="autoZero"/>
        <c:auto val="1"/>
        <c:lblAlgn val="ctr"/>
        <c:lblOffset val="100"/>
        <c:noMultiLvlLbl val="0"/>
      </c:catAx>
      <c:valAx>
        <c:axId val="5660415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39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760777165628"/>
          <c:y val="4.0062142122825453E-2"/>
          <c:w val="0.87845278464279553"/>
          <c:h val="0.75055968113395011"/>
        </c:manualLayout>
      </c:layout>
      <c:barChart>
        <c:barDir val="col"/>
        <c:grouping val="clustered"/>
        <c:varyColors val="0"/>
        <c:ser>
          <c:idx val="0"/>
          <c:order val="0"/>
          <c:spPr>
            <a:solidFill>
              <a:schemeClr val="accent1"/>
            </a:solidFill>
            <a:ln>
              <a:noFill/>
            </a:ln>
            <a:effectLst/>
          </c:spPr>
          <c:invertIfNegative val="0"/>
          <c:cat>
            <c:strRef>
              <c:f>'Arctic Skua'!$B$27:$M$27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'Arctic Skua'!$B$28:$M$28</c:f>
              <c:numCache>
                <c:formatCode>General</c:formatCode>
                <c:ptCount val="12"/>
                <c:pt idx="0">
                  <c:v>0</c:v>
                </c:pt>
                <c:pt idx="1">
                  <c:v>0</c:v>
                </c:pt>
                <c:pt idx="2">
                  <c:v>0</c:v>
                </c:pt>
                <c:pt idx="3">
                  <c:v>0</c:v>
                </c:pt>
                <c:pt idx="4">
                  <c:v>3</c:v>
                </c:pt>
                <c:pt idx="5">
                  <c:v>1</c:v>
                </c:pt>
                <c:pt idx="6">
                  <c:v>1</c:v>
                </c:pt>
                <c:pt idx="7">
                  <c:v>9</c:v>
                </c:pt>
                <c:pt idx="8">
                  <c:v>12</c:v>
                </c:pt>
                <c:pt idx="9">
                  <c:v>3</c:v>
                </c:pt>
                <c:pt idx="10">
                  <c:v>0</c:v>
                </c:pt>
                <c:pt idx="11">
                  <c:v>0</c:v>
                </c:pt>
              </c:numCache>
            </c:numRef>
          </c:val>
          <c:extLst>
            <c:ext xmlns:c16="http://schemas.microsoft.com/office/drawing/2014/chart" uri="{C3380CC4-5D6E-409C-BE32-E72D297353CC}">
              <c16:uniqueId val="{00000000-6749-4A58-A183-5E58119339D5}"/>
            </c:ext>
          </c:extLst>
        </c:ser>
        <c:dLbls>
          <c:showLegendKey val="0"/>
          <c:showVal val="0"/>
          <c:showCatName val="0"/>
          <c:showSerName val="0"/>
          <c:showPercent val="0"/>
          <c:showBubbleSize val="0"/>
        </c:dLbls>
        <c:gapWidth val="50"/>
        <c:overlap val="-27"/>
        <c:axId val="532547096"/>
        <c:axId val="532547424"/>
      </c:barChart>
      <c:catAx>
        <c:axId val="53254709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547424"/>
        <c:crosses val="autoZero"/>
        <c:auto val="1"/>
        <c:lblAlgn val="ctr"/>
        <c:lblOffset val="100"/>
        <c:noMultiLvlLbl val="0"/>
      </c:catAx>
      <c:valAx>
        <c:axId val="532547424"/>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547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Puffin!$B$15:$M$15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Puffin!$B$16:$M$16</c:f>
              <c:numCache>
                <c:formatCode>General</c:formatCode>
                <c:ptCount val="12"/>
                <c:pt idx="0">
                  <c:v>0</c:v>
                </c:pt>
                <c:pt idx="1">
                  <c:v>1</c:v>
                </c:pt>
                <c:pt idx="2">
                  <c:v>1</c:v>
                </c:pt>
                <c:pt idx="3">
                  <c:v>0</c:v>
                </c:pt>
                <c:pt idx="4">
                  <c:v>0</c:v>
                </c:pt>
                <c:pt idx="5">
                  <c:v>0</c:v>
                </c:pt>
                <c:pt idx="6">
                  <c:v>0</c:v>
                </c:pt>
                <c:pt idx="7">
                  <c:v>1</c:v>
                </c:pt>
                <c:pt idx="8">
                  <c:v>2</c:v>
                </c:pt>
                <c:pt idx="9">
                  <c:v>6</c:v>
                </c:pt>
                <c:pt idx="10">
                  <c:v>4</c:v>
                </c:pt>
                <c:pt idx="11">
                  <c:v>1</c:v>
                </c:pt>
              </c:numCache>
            </c:numRef>
          </c:val>
          <c:extLst>
            <c:ext xmlns:c16="http://schemas.microsoft.com/office/drawing/2014/chart" uri="{C3380CC4-5D6E-409C-BE32-E72D297353CC}">
              <c16:uniqueId val="{00000000-D0A0-4D7C-8DEC-BBFD53AA364B}"/>
            </c:ext>
          </c:extLst>
        </c:ser>
        <c:dLbls>
          <c:showLegendKey val="0"/>
          <c:showVal val="0"/>
          <c:showCatName val="0"/>
          <c:showSerName val="0"/>
          <c:showPercent val="0"/>
          <c:showBubbleSize val="0"/>
        </c:dLbls>
        <c:gapWidth val="50"/>
        <c:overlap val="-27"/>
        <c:axId val="260694960"/>
        <c:axId val="260695288"/>
      </c:barChart>
      <c:catAx>
        <c:axId val="26069496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0695288"/>
        <c:crosses val="autoZero"/>
        <c:auto val="1"/>
        <c:lblAlgn val="ctr"/>
        <c:lblOffset val="100"/>
        <c:noMultiLvlLbl val="0"/>
      </c:catAx>
      <c:valAx>
        <c:axId val="26069528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069496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'Little Tern'!$B$11:$M$11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'Little Tern'!$B$12:$M$12</c:f>
              <c:numCache>
                <c:formatCode>General</c:formatCode>
                <c:ptCount val="12"/>
                <c:pt idx="0">
                  <c:v>0</c:v>
                </c:pt>
                <c:pt idx="1">
                  <c:v>0</c:v>
                </c:pt>
                <c:pt idx="2">
                  <c:v>0</c:v>
                </c:pt>
                <c:pt idx="3">
                  <c:v>17</c:v>
                </c:pt>
                <c:pt idx="4">
                  <c:v>66</c:v>
                </c:pt>
                <c:pt idx="5">
                  <c:v>24</c:v>
                </c:pt>
                <c:pt idx="6">
                  <c:v>12</c:v>
                </c:pt>
                <c:pt idx="7">
                  <c:v>26</c:v>
                </c:pt>
                <c:pt idx="8">
                  <c:v>12</c:v>
                </c:pt>
                <c:pt idx="9">
                  <c:v>0</c:v>
                </c:pt>
                <c:pt idx="10">
                  <c:v>0</c:v>
                </c:pt>
                <c:pt idx="11">
                  <c:v>0</c:v>
                </c:pt>
              </c:numCache>
            </c:numRef>
          </c:val>
          <c:extLst>
            <c:ext xmlns:c16="http://schemas.microsoft.com/office/drawing/2014/chart" uri="{C3380CC4-5D6E-409C-BE32-E72D297353CC}">
              <c16:uniqueId val="{00000000-4B21-4EA0-9B6A-0B8A46992AE1}"/>
            </c:ext>
          </c:extLst>
        </c:ser>
        <c:dLbls>
          <c:showLegendKey val="0"/>
          <c:showVal val="0"/>
          <c:showCatName val="0"/>
          <c:showSerName val="0"/>
          <c:showPercent val="0"/>
          <c:showBubbleSize val="0"/>
        </c:dLbls>
        <c:gapWidth val="50"/>
        <c:overlap val="-27"/>
        <c:axId val="415056312"/>
        <c:axId val="415058608"/>
      </c:barChart>
      <c:catAx>
        <c:axId val="41505631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058608"/>
        <c:crosses val="autoZero"/>
        <c:auto val="1"/>
        <c:lblAlgn val="ctr"/>
        <c:lblOffset val="100"/>
        <c:noMultiLvlLbl val="0"/>
      </c:catAx>
      <c:valAx>
        <c:axId val="41505860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056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2"/>
            </a:solidFill>
            <a:ln>
              <a:noFill/>
            </a:ln>
            <a:effectLst/>
          </c:spPr>
          <c:invertIfNegative val="0"/>
          <c:cat>
            <c:numRef>
              <c:f>'Little Tern'!$C$24:$I$24</c:f>
              <c:numCache>
                <c:formatCode>@</c:formatCode>
                <c:ptCount val="7"/>
                <c:pt idx="0">
                  <c:v>3</c:v>
                </c:pt>
                <c:pt idx="1">
                  <c:v>4</c:v>
                </c:pt>
                <c:pt idx="2">
                  <c:v>5</c:v>
                </c:pt>
                <c:pt idx="3">
                  <c:v>6</c:v>
                </c:pt>
                <c:pt idx="4">
                  <c:v>7</c:v>
                </c:pt>
                <c:pt idx="5">
                  <c:v>8</c:v>
                </c:pt>
                <c:pt idx="6">
                  <c:v>9</c:v>
                </c:pt>
              </c:numCache>
            </c:numRef>
          </c:cat>
          <c:val>
            <c:numRef>
              <c:f>'Little Tern'!$C$25:$I$25</c:f>
              <c:numCache>
                <c:formatCode>General</c:formatCode>
                <c:ptCount val="7"/>
                <c:pt idx="0">
                  <c:v>7</c:v>
                </c:pt>
                <c:pt idx="1">
                  <c:v>3</c:v>
                </c:pt>
                <c:pt idx="2">
                  <c:v>3</c:v>
                </c:pt>
                <c:pt idx="3">
                  <c:v>1</c:v>
                </c:pt>
                <c:pt idx="4">
                  <c:v>0</c:v>
                </c:pt>
                <c:pt idx="5">
                  <c:v>0</c:v>
                </c:pt>
                <c:pt idx="6">
                  <c:v>1</c:v>
                </c:pt>
              </c:numCache>
            </c:numRef>
          </c:val>
          <c:extLst>
            <c:ext xmlns:c16="http://schemas.microsoft.com/office/drawing/2014/chart" uri="{C3380CC4-5D6E-409C-BE32-E72D297353CC}">
              <c16:uniqueId val="{00000001-77E9-4E1C-BAB7-E655531CA790}"/>
            </c:ext>
          </c:extLst>
        </c:ser>
        <c:dLbls>
          <c:showLegendKey val="0"/>
          <c:showVal val="0"/>
          <c:showCatName val="0"/>
          <c:showSerName val="0"/>
          <c:showPercent val="0"/>
          <c:showBubbleSize val="0"/>
        </c:dLbls>
        <c:gapWidth val="219"/>
        <c:overlap val="-27"/>
        <c:axId val="530901344"/>
        <c:axId val="530900360"/>
      </c:barChart>
      <c:catAx>
        <c:axId val="530901344"/>
        <c:scaling>
          <c:orientation val="minMax"/>
        </c:scaling>
        <c:delete val="0"/>
        <c:axPos val="b"/>
        <c:numFmt formatCode="@" sourceLinked="1"/>
        <c:majorTickMark val="none"/>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900360"/>
        <c:crosses val="autoZero"/>
        <c:auto val="1"/>
        <c:lblAlgn val="ctr"/>
        <c:lblOffset val="100"/>
        <c:noMultiLvlLbl val="0"/>
      </c:catAx>
      <c:valAx>
        <c:axId val="530900360"/>
        <c:scaling>
          <c:orientation val="minMax"/>
        </c:scaling>
        <c:delete val="0"/>
        <c:axPos val="l"/>
        <c:numFmt formatCode="General"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90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'Little Tern'!$C$38:$F$38</c:f>
              <c:strCache>
                <c:ptCount val="4"/>
                <c:pt idx="0">
                  <c:v>1918 to 1959</c:v>
                </c:pt>
                <c:pt idx="1">
                  <c:v>1960 to 1979</c:v>
                </c:pt>
                <c:pt idx="2">
                  <c:v>1980 to 1999</c:v>
                </c:pt>
                <c:pt idx="3">
                  <c:v>2000 to 2011</c:v>
                </c:pt>
              </c:strCache>
            </c:strRef>
          </c:cat>
          <c:val>
            <c:numRef>
              <c:f>'Little Tern'!$C$39:$F$39</c:f>
              <c:numCache>
                <c:formatCode>General</c:formatCode>
                <c:ptCount val="4"/>
                <c:pt idx="0">
                  <c:v>0.67500000000000004</c:v>
                </c:pt>
                <c:pt idx="1">
                  <c:v>1.4</c:v>
                </c:pt>
                <c:pt idx="2">
                  <c:v>4.2</c:v>
                </c:pt>
                <c:pt idx="3">
                  <c:v>1.5</c:v>
                </c:pt>
              </c:numCache>
            </c:numRef>
          </c:val>
          <c:extLst>
            <c:ext xmlns:c16="http://schemas.microsoft.com/office/drawing/2014/chart" uri="{C3380CC4-5D6E-409C-BE32-E72D297353CC}">
              <c16:uniqueId val="{00000000-BFCD-4726-8017-1722D50C2308}"/>
            </c:ext>
          </c:extLst>
        </c:ser>
        <c:dLbls>
          <c:showLegendKey val="0"/>
          <c:showVal val="0"/>
          <c:showCatName val="0"/>
          <c:showSerName val="0"/>
          <c:showPercent val="0"/>
          <c:showBubbleSize val="0"/>
        </c:dLbls>
        <c:gapWidth val="219"/>
        <c:overlap val="-27"/>
        <c:axId val="531427784"/>
        <c:axId val="531426472"/>
      </c:barChart>
      <c:catAx>
        <c:axId val="53142778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426472"/>
        <c:crosses val="autoZero"/>
        <c:auto val="1"/>
        <c:lblAlgn val="ctr"/>
        <c:lblOffset val="100"/>
        <c:noMultiLvlLbl val="0"/>
      </c:catAx>
      <c:valAx>
        <c:axId val="53142647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427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1"/>
            </a:solidFill>
            <a:ln>
              <a:noFill/>
            </a:ln>
            <a:effectLst/>
          </c:spPr>
          <c:invertIfNegative val="0"/>
          <c:cat>
            <c:strRef>
              <c:f>'Black Tern'!$B$11:$M$11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'Black Tern'!$B$13:$M$13</c:f>
              <c:numCache>
                <c:formatCode>0.0</c:formatCode>
                <c:ptCount val="12"/>
                <c:pt idx="0">
                  <c:v>0</c:v>
                </c:pt>
                <c:pt idx="1">
                  <c:v>0</c:v>
                </c:pt>
                <c:pt idx="2">
                  <c:v>0</c:v>
                </c:pt>
                <c:pt idx="3">
                  <c:v>2.7166666666666668</c:v>
                </c:pt>
                <c:pt idx="4">
                  <c:v>21.383333333333333</c:v>
                </c:pt>
                <c:pt idx="5">
                  <c:v>0.66666666666666663</c:v>
                </c:pt>
                <c:pt idx="6">
                  <c:v>1.2666666666666666</c:v>
                </c:pt>
                <c:pt idx="7">
                  <c:v>14.85</c:v>
                </c:pt>
                <c:pt idx="8">
                  <c:v>9</c:v>
                </c:pt>
                <c:pt idx="9">
                  <c:v>0.66666666666666663</c:v>
                </c:pt>
                <c:pt idx="10">
                  <c:v>1.6666666666666666E-2</c:v>
                </c:pt>
                <c:pt idx="11" formatCode="General">
                  <c:v>0</c:v>
                </c:pt>
              </c:numCache>
            </c:numRef>
          </c:val>
          <c:extLst>
            <c:ext xmlns:c16="http://schemas.microsoft.com/office/drawing/2014/chart" uri="{C3380CC4-5D6E-409C-BE32-E72D297353CC}">
              <c16:uniqueId val="{00000001-7F53-4E4A-8B05-A4BB35E3C91E}"/>
            </c:ext>
          </c:extLst>
        </c:ser>
        <c:dLbls>
          <c:showLegendKey val="0"/>
          <c:showVal val="0"/>
          <c:showCatName val="0"/>
          <c:showSerName val="0"/>
          <c:showPercent val="0"/>
          <c:showBubbleSize val="0"/>
        </c:dLbls>
        <c:gapWidth val="50"/>
        <c:overlap val="-27"/>
        <c:axId val="415778376"/>
        <c:axId val="415779688"/>
      </c:barChart>
      <c:catAx>
        <c:axId val="41577837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779688"/>
        <c:crosses val="autoZero"/>
        <c:auto val="1"/>
        <c:lblAlgn val="ctr"/>
        <c:lblOffset val="100"/>
        <c:noMultiLvlLbl val="0"/>
      </c:catAx>
      <c:valAx>
        <c:axId val="415779688"/>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778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'Black Tern'!$B$24:$G$24</c:f>
              <c:strCache>
                <c:ptCount val="6"/>
                <c:pt idx="0">
                  <c:v>1946 to 1955</c:v>
                </c:pt>
                <c:pt idx="1">
                  <c:v>1956 to 1965</c:v>
                </c:pt>
                <c:pt idx="2">
                  <c:v>1966 to 1975</c:v>
                </c:pt>
                <c:pt idx="3">
                  <c:v>1976 to 1985</c:v>
                </c:pt>
                <c:pt idx="4">
                  <c:v>1986 to 1995</c:v>
                </c:pt>
                <c:pt idx="5">
                  <c:v>1996 to 2005</c:v>
                </c:pt>
              </c:strCache>
            </c:strRef>
          </c:cat>
          <c:val>
            <c:numRef>
              <c:f>'Black Tern'!$B$25:$G$25</c:f>
              <c:numCache>
                <c:formatCode>General</c:formatCode>
                <c:ptCount val="6"/>
                <c:pt idx="0">
                  <c:v>32.4</c:v>
                </c:pt>
                <c:pt idx="1">
                  <c:v>10.3</c:v>
                </c:pt>
                <c:pt idx="2">
                  <c:v>30.6</c:v>
                </c:pt>
                <c:pt idx="3">
                  <c:v>50.3</c:v>
                </c:pt>
                <c:pt idx="4">
                  <c:v>112.5</c:v>
                </c:pt>
                <c:pt idx="5">
                  <c:v>67.3</c:v>
                </c:pt>
              </c:numCache>
            </c:numRef>
          </c:val>
          <c:extLst>
            <c:ext xmlns:c16="http://schemas.microsoft.com/office/drawing/2014/chart" uri="{C3380CC4-5D6E-409C-BE32-E72D297353CC}">
              <c16:uniqueId val="{00000000-6B32-4BA0-9F29-400070D4D053}"/>
            </c:ext>
          </c:extLst>
        </c:ser>
        <c:dLbls>
          <c:showLegendKey val="0"/>
          <c:showVal val="0"/>
          <c:showCatName val="0"/>
          <c:showSerName val="0"/>
          <c:showPercent val="0"/>
          <c:showBubbleSize val="0"/>
        </c:dLbls>
        <c:gapWidth val="219"/>
        <c:overlap val="-27"/>
        <c:axId val="418137016"/>
        <c:axId val="418138656"/>
      </c:barChart>
      <c:catAx>
        <c:axId val="41813701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38656"/>
        <c:crosses val="autoZero"/>
        <c:auto val="1"/>
        <c:lblAlgn val="ctr"/>
        <c:lblOffset val="100"/>
        <c:noMultiLvlLbl val="0"/>
      </c:catAx>
      <c:valAx>
        <c:axId val="418138656"/>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37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'Sandwich Tern'!$C$23:$F$23</c:f>
              <c:strCache>
                <c:ptCount val="4"/>
                <c:pt idx="0">
                  <c:v>1950 to 64</c:v>
                </c:pt>
                <c:pt idx="1">
                  <c:v>1965 to 79</c:v>
                </c:pt>
                <c:pt idx="2">
                  <c:v>1980 to 94</c:v>
                </c:pt>
                <c:pt idx="3">
                  <c:v>1995 to 2011</c:v>
                </c:pt>
              </c:strCache>
            </c:strRef>
          </c:cat>
          <c:val>
            <c:numRef>
              <c:f>'Sandwich Tern'!$C$24:$F$24</c:f>
              <c:numCache>
                <c:formatCode>0.0</c:formatCode>
                <c:ptCount val="4"/>
                <c:pt idx="0">
                  <c:v>0.6</c:v>
                </c:pt>
                <c:pt idx="1">
                  <c:v>8.1333333333333329</c:v>
                </c:pt>
                <c:pt idx="2">
                  <c:v>21.533333333333335</c:v>
                </c:pt>
                <c:pt idx="3">
                  <c:v>23.352941176470587</c:v>
                </c:pt>
              </c:numCache>
            </c:numRef>
          </c:val>
          <c:extLst>
            <c:ext xmlns:c16="http://schemas.microsoft.com/office/drawing/2014/chart" uri="{C3380CC4-5D6E-409C-BE32-E72D297353CC}">
              <c16:uniqueId val="{00000000-E692-4945-B1DA-FDC5485AEA0B}"/>
            </c:ext>
          </c:extLst>
        </c:ser>
        <c:dLbls>
          <c:showLegendKey val="0"/>
          <c:showVal val="0"/>
          <c:showCatName val="0"/>
          <c:showSerName val="0"/>
          <c:showPercent val="0"/>
          <c:showBubbleSize val="0"/>
        </c:dLbls>
        <c:gapWidth val="219"/>
        <c:overlap val="-27"/>
        <c:axId val="418131112"/>
        <c:axId val="418132424"/>
      </c:barChart>
      <c:catAx>
        <c:axId val="41813111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32424"/>
        <c:crosses val="autoZero"/>
        <c:auto val="1"/>
        <c:lblAlgn val="ctr"/>
        <c:lblOffset val="100"/>
        <c:noMultiLvlLbl val="0"/>
      </c:catAx>
      <c:valAx>
        <c:axId val="418132424"/>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31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'Sandwich Tern'!$D$12:$N$12</c:f>
              <c:strCache>
                <c:ptCount val="11"/>
                <c:pt idx="0">
                  <c:v>Feb</c:v>
                </c:pt>
                <c:pt idx="1">
                  <c:v>Mar</c:v>
                </c:pt>
                <c:pt idx="2">
                  <c:v>Apr</c:v>
                </c:pt>
                <c:pt idx="3">
                  <c:v>May</c:v>
                </c:pt>
                <c:pt idx="4">
                  <c:v>Jun</c:v>
                </c:pt>
                <c:pt idx="5">
                  <c:v>Jul</c:v>
                </c:pt>
                <c:pt idx="6">
                  <c:v>Aug</c:v>
                </c:pt>
                <c:pt idx="7">
                  <c:v>Sep</c:v>
                </c:pt>
                <c:pt idx="8">
                  <c:v>Oct</c:v>
                </c:pt>
                <c:pt idx="9">
                  <c:v>Nov</c:v>
                </c:pt>
                <c:pt idx="10">
                  <c:v>Dec</c:v>
                </c:pt>
              </c:strCache>
            </c:strRef>
          </c:cat>
          <c:val>
            <c:numRef>
              <c:f>'Sandwich Tern'!$D$13:$N$13</c:f>
              <c:numCache>
                <c:formatCode>General</c:formatCode>
                <c:ptCount val="11"/>
                <c:pt idx="0">
                  <c:v>0</c:v>
                </c:pt>
                <c:pt idx="1">
                  <c:v>5</c:v>
                </c:pt>
                <c:pt idx="2">
                  <c:v>112</c:v>
                </c:pt>
                <c:pt idx="3">
                  <c:v>52</c:v>
                </c:pt>
                <c:pt idx="4">
                  <c:v>23</c:v>
                </c:pt>
                <c:pt idx="5">
                  <c:v>43</c:v>
                </c:pt>
                <c:pt idx="6">
                  <c:v>150</c:v>
                </c:pt>
                <c:pt idx="7">
                  <c:v>442</c:v>
                </c:pt>
                <c:pt idx="8">
                  <c:v>24</c:v>
                </c:pt>
                <c:pt idx="9">
                  <c:v>0</c:v>
                </c:pt>
                <c:pt idx="10">
                  <c:v>0</c:v>
                </c:pt>
              </c:numCache>
            </c:numRef>
          </c:val>
          <c:extLst>
            <c:ext xmlns:c16="http://schemas.microsoft.com/office/drawing/2014/chart" uri="{C3380CC4-5D6E-409C-BE32-E72D297353CC}">
              <c16:uniqueId val="{00000000-AA4B-42FF-9743-CA930211FE8B}"/>
            </c:ext>
          </c:extLst>
        </c:ser>
        <c:dLbls>
          <c:showLegendKey val="0"/>
          <c:showVal val="0"/>
          <c:showCatName val="0"/>
          <c:showSerName val="0"/>
          <c:showPercent val="0"/>
          <c:showBubbleSize val="0"/>
        </c:dLbls>
        <c:gapWidth val="50"/>
        <c:overlap val="-27"/>
        <c:axId val="418124224"/>
        <c:axId val="418122912"/>
      </c:barChart>
      <c:catAx>
        <c:axId val="41812422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22912"/>
        <c:crosses val="autoZero"/>
        <c:auto val="1"/>
        <c:lblAlgn val="ctr"/>
        <c:lblOffset val="100"/>
        <c:noMultiLvlLbl val="0"/>
      </c:catAx>
      <c:valAx>
        <c:axId val="41812291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24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Mallard!$C$12:$N$12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Mallard!$C$13:$N$13</c:f>
              <c:numCache>
                <c:formatCode>General</c:formatCode>
                <c:ptCount val="12"/>
                <c:pt idx="0">
                  <c:v>430.2</c:v>
                </c:pt>
                <c:pt idx="1">
                  <c:v>416.6</c:v>
                </c:pt>
                <c:pt idx="2">
                  <c:v>310.8</c:v>
                </c:pt>
                <c:pt idx="3">
                  <c:v>210.79999999999998</c:v>
                </c:pt>
                <c:pt idx="4">
                  <c:v>196.4</c:v>
                </c:pt>
                <c:pt idx="5">
                  <c:v>233.00000000000003</c:v>
                </c:pt>
                <c:pt idx="6">
                  <c:v>281.59999999999997</c:v>
                </c:pt>
                <c:pt idx="7">
                  <c:v>344</c:v>
                </c:pt>
                <c:pt idx="8">
                  <c:v>413.80000000000007</c:v>
                </c:pt>
                <c:pt idx="9">
                  <c:v>464.80000000000007</c:v>
                </c:pt>
                <c:pt idx="10">
                  <c:v>481</c:v>
                </c:pt>
                <c:pt idx="11">
                  <c:v>465</c:v>
                </c:pt>
              </c:numCache>
            </c:numRef>
          </c:val>
          <c:extLst>
            <c:ext xmlns:c16="http://schemas.microsoft.com/office/drawing/2014/chart" uri="{C3380CC4-5D6E-409C-BE32-E72D297353CC}">
              <c16:uniqueId val="{00000000-EBF6-4061-A9DB-1C1E92D80D7A}"/>
            </c:ext>
          </c:extLst>
        </c:ser>
        <c:dLbls>
          <c:showLegendKey val="0"/>
          <c:showVal val="0"/>
          <c:showCatName val="0"/>
          <c:showSerName val="0"/>
          <c:showPercent val="0"/>
          <c:showBubbleSize val="0"/>
        </c:dLbls>
        <c:gapWidth val="50"/>
        <c:overlap val="-27"/>
        <c:axId val="425504168"/>
        <c:axId val="425508104"/>
      </c:barChart>
      <c:catAx>
        <c:axId val="4255041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508104"/>
        <c:crosses val="autoZero"/>
        <c:auto val="1"/>
        <c:lblAlgn val="ctr"/>
        <c:lblOffset val="100"/>
        <c:noMultiLvlLbl val="0"/>
      </c:catAx>
      <c:valAx>
        <c:axId val="425508104"/>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504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1"/>
            </a:solidFill>
            <a:ln>
              <a:noFill/>
            </a:ln>
            <a:effectLst/>
          </c:spPr>
          <c:invertIfNegative val="0"/>
          <c:cat>
            <c:numRef>
              <c:f>'Arctic Tern'!$Q$32:$Q$52</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'Arctic Tern'!$R$32:$R$52</c:f>
              <c:numCache>
                <c:formatCode>General</c:formatCode>
                <c:ptCount val="21"/>
                <c:pt idx="0">
                  <c:v>261</c:v>
                </c:pt>
                <c:pt idx="1">
                  <c:v>11</c:v>
                </c:pt>
                <c:pt idx="2">
                  <c:v>20</c:v>
                </c:pt>
                <c:pt idx="3">
                  <c:v>15</c:v>
                </c:pt>
                <c:pt idx="4">
                  <c:v>30</c:v>
                </c:pt>
                <c:pt idx="5">
                  <c:v>23</c:v>
                </c:pt>
                <c:pt idx="6">
                  <c:v>28</c:v>
                </c:pt>
                <c:pt idx="7">
                  <c:v>91</c:v>
                </c:pt>
                <c:pt idx="8">
                  <c:v>28</c:v>
                </c:pt>
                <c:pt idx="9">
                  <c:v>1</c:v>
                </c:pt>
                <c:pt idx="10">
                  <c:v>6</c:v>
                </c:pt>
                <c:pt idx="11">
                  <c:v>44</c:v>
                </c:pt>
                <c:pt idx="12">
                  <c:v>38</c:v>
                </c:pt>
                <c:pt idx="13">
                  <c:v>42</c:v>
                </c:pt>
                <c:pt idx="14">
                  <c:v>121</c:v>
                </c:pt>
                <c:pt idx="15">
                  <c:v>78</c:v>
                </c:pt>
                <c:pt idx="16">
                  <c:v>17</c:v>
                </c:pt>
                <c:pt idx="17">
                  <c:v>54</c:v>
                </c:pt>
                <c:pt idx="18">
                  <c:v>16</c:v>
                </c:pt>
                <c:pt idx="19">
                  <c:v>32</c:v>
                </c:pt>
                <c:pt idx="20">
                  <c:v>36</c:v>
                </c:pt>
              </c:numCache>
            </c:numRef>
          </c:val>
          <c:extLst>
            <c:ext xmlns:c16="http://schemas.microsoft.com/office/drawing/2014/chart" uri="{C3380CC4-5D6E-409C-BE32-E72D297353CC}">
              <c16:uniqueId val="{00000001-95FC-40CA-9DE3-EC3458F9A05E}"/>
            </c:ext>
          </c:extLst>
        </c:ser>
        <c:dLbls>
          <c:showLegendKey val="0"/>
          <c:showVal val="0"/>
          <c:showCatName val="0"/>
          <c:showSerName val="0"/>
          <c:showPercent val="0"/>
          <c:showBubbleSize val="0"/>
        </c:dLbls>
        <c:gapWidth val="219"/>
        <c:overlap val="-27"/>
        <c:axId val="530944312"/>
        <c:axId val="530938408"/>
      </c:barChart>
      <c:catAx>
        <c:axId val="53094431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40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938408"/>
        <c:crosses val="autoZero"/>
        <c:auto val="1"/>
        <c:lblAlgn val="ctr"/>
        <c:lblOffset val="100"/>
        <c:noMultiLvlLbl val="0"/>
      </c:catAx>
      <c:valAx>
        <c:axId val="53093840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944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1"/>
            </a:solidFill>
            <a:ln>
              <a:noFill/>
            </a:ln>
            <a:effectLst/>
          </c:spPr>
          <c:invertIfNegative val="0"/>
          <c:cat>
            <c:strRef>
              <c:f>'Arctic Tern'!$C$25:$N$25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'Arctic Tern'!$C$27:$N$27</c:f>
              <c:numCache>
                <c:formatCode>0</c:formatCode>
                <c:ptCount val="12"/>
                <c:pt idx="0">
                  <c:v>0</c:v>
                </c:pt>
                <c:pt idx="1">
                  <c:v>0</c:v>
                </c:pt>
                <c:pt idx="2">
                  <c:v>0</c:v>
                </c:pt>
                <c:pt idx="3">
                  <c:v>15.545454545454545</c:v>
                </c:pt>
                <c:pt idx="4">
                  <c:v>21.636363636363637</c:v>
                </c:pt>
                <c:pt idx="5">
                  <c:v>9.0909090909090912E-2</c:v>
                </c:pt>
                <c:pt idx="6">
                  <c:v>0.18181818181818182</c:v>
                </c:pt>
                <c:pt idx="7">
                  <c:v>3.1363636363636362</c:v>
                </c:pt>
                <c:pt idx="8">
                  <c:v>3.9545454545454546</c:v>
                </c:pt>
                <c:pt idx="9">
                  <c:v>0.5</c:v>
                </c:pt>
                <c:pt idx="10">
                  <c:v>4.5454545454545456E-2</c:v>
                </c:pt>
                <c:pt idx="11">
                  <c:v>0</c:v>
                </c:pt>
              </c:numCache>
            </c:numRef>
          </c:val>
          <c:extLst>
            <c:ext xmlns:c16="http://schemas.microsoft.com/office/drawing/2014/chart" uri="{C3380CC4-5D6E-409C-BE32-E72D297353CC}">
              <c16:uniqueId val="{00000001-A599-4A11-B388-45E5422DEE35}"/>
            </c:ext>
          </c:extLst>
        </c:ser>
        <c:dLbls>
          <c:showLegendKey val="0"/>
          <c:showVal val="0"/>
          <c:showCatName val="0"/>
          <c:showSerName val="0"/>
          <c:showPercent val="0"/>
          <c:showBubbleSize val="0"/>
        </c:dLbls>
        <c:gapWidth val="50"/>
        <c:overlap val="-27"/>
        <c:axId val="531104568"/>
        <c:axId val="531104240"/>
      </c:barChart>
      <c:catAx>
        <c:axId val="5311045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104240"/>
        <c:crosses val="autoZero"/>
        <c:auto val="1"/>
        <c:lblAlgn val="ctr"/>
        <c:lblOffset val="100"/>
        <c:noMultiLvlLbl val="0"/>
      </c:catAx>
      <c:valAx>
        <c:axId val="531104240"/>
        <c:scaling>
          <c:orientation val="minMax"/>
        </c:scaling>
        <c:delete val="0"/>
        <c:axPos val="l"/>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10456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Kittiwake!$C$11:$H$11</c:f>
              <c:strCache>
                <c:ptCount val="6"/>
                <c:pt idx="0">
                  <c:v>1946-60</c:v>
                </c:pt>
                <c:pt idx="1">
                  <c:v>1961-70</c:v>
                </c:pt>
                <c:pt idx="2">
                  <c:v>1971-80</c:v>
                </c:pt>
                <c:pt idx="3">
                  <c:v>1981-90</c:v>
                </c:pt>
                <c:pt idx="4">
                  <c:v>1991-2000</c:v>
                </c:pt>
                <c:pt idx="5">
                  <c:v>2001-10</c:v>
                </c:pt>
              </c:strCache>
            </c:strRef>
          </c:cat>
          <c:val>
            <c:numRef>
              <c:f>Kittiwake!$C$12:$H$12</c:f>
              <c:numCache>
                <c:formatCode>0.0</c:formatCode>
                <c:ptCount val="6"/>
                <c:pt idx="0">
                  <c:v>0.93333333333333335</c:v>
                </c:pt>
                <c:pt idx="1">
                  <c:v>2.1</c:v>
                </c:pt>
                <c:pt idx="2">
                  <c:v>1.6</c:v>
                </c:pt>
                <c:pt idx="3">
                  <c:v>19.3</c:v>
                </c:pt>
                <c:pt idx="4">
                  <c:v>6.7</c:v>
                </c:pt>
                <c:pt idx="5">
                  <c:v>23.1</c:v>
                </c:pt>
              </c:numCache>
            </c:numRef>
          </c:val>
          <c:extLst>
            <c:ext xmlns:c16="http://schemas.microsoft.com/office/drawing/2014/chart" uri="{C3380CC4-5D6E-409C-BE32-E72D297353CC}">
              <c16:uniqueId val="{00000000-7701-4037-9C94-161CDF113D03}"/>
            </c:ext>
          </c:extLst>
        </c:ser>
        <c:dLbls>
          <c:showLegendKey val="0"/>
          <c:showVal val="0"/>
          <c:showCatName val="0"/>
          <c:showSerName val="0"/>
          <c:showPercent val="0"/>
          <c:showBubbleSize val="0"/>
        </c:dLbls>
        <c:gapWidth val="219"/>
        <c:overlap val="-27"/>
        <c:axId val="423766520"/>
        <c:axId val="423765208"/>
      </c:barChart>
      <c:catAx>
        <c:axId val="42376652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765208"/>
        <c:crosses val="autoZero"/>
        <c:auto val="1"/>
        <c:lblAlgn val="ctr"/>
        <c:lblOffset val="100"/>
        <c:noMultiLvlLbl val="0"/>
      </c:catAx>
      <c:valAx>
        <c:axId val="423765208"/>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766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Kittiwake!$C$22:$N$22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Kittiwake!$C$23:$N$23</c:f>
              <c:numCache>
                <c:formatCode>0.0</c:formatCode>
                <c:ptCount val="12"/>
                <c:pt idx="0">
                  <c:v>29</c:v>
                </c:pt>
                <c:pt idx="1">
                  <c:v>18</c:v>
                </c:pt>
                <c:pt idx="2">
                  <c:v>162</c:v>
                </c:pt>
                <c:pt idx="3">
                  <c:v>152</c:v>
                </c:pt>
                <c:pt idx="4">
                  <c:v>42</c:v>
                </c:pt>
                <c:pt idx="5">
                  <c:v>5</c:v>
                </c:pt>
                <c:pt idx="6">
                  <c:v>4</c:v>
                </c:pt>
                <c:pt idx="7">
                  <c:v>5</c:v>
                </c:pt>
                <c:pt idx="8">
                  <c:v>1</c:v>
                </c:pt>
                <c:pt idx="9">
                  <c:v>3</c:v>
                </c:pt>
                <c:pt idx="10">
                  <c:v>66</c:v>
                </c:pt>
                <c:pt idx="11">
                  <c:v>4</c:v>
                </c:pt>
              </c:numCache>
            </c:numRef>
          </c:val>
          <c:extLst>
            <c:ext xmlns:c16="http://schemas.microsoft.com/office/drawing/2014/chart" uri="{C3380CC4-5D6E-409C-BE32-E72D297353CC}">
              <c16:uniqueId val="{00000000-A5CE-4A72-8F63-CBDCA85CE761}"/>
            </c:ext>
          </c:extLst>
        </c:ser>
        <c:dLbls>
          <c:showLegendKey val="0"/>
          <c:showVal val="0"/>
          <c:showCatName val="0"/>
          <c:showSerName val="0"/>
          <c:showPercent val="0"/>
          <c:showBubbleSize val="0"/>
        </c:dLbls>
        <c:gapWidth val="50"/>
        <c:overlap val="-27"/>
        <c:axId val="531066368"/>
        <c:axId val="531066696"/>
      </c:barChart>
      <c:catAx>
        <c:axId val="5310663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066696"/>
        <c:crosses val="autoZero"/>
        <c:auto val="1"/>
        <c:lblAlgn val="ctr"/>
        <c:lblOffset val="100"/>
        <c:noMultiLvlLbl val="0"/>
      </c:catAx>
      <c:valAx>
        <c:axId val="531066696"/>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066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'Little Gull'!$C$11:$O$11</c:f>
              <c:strCache>
                <c:ptCount val="13"/>
                <c:pt idx="0">
                  <c:v>1950-54</c:v>
                </c:pt>
                <c:pt idx="1">
                  <c:v>1955-59</c:v>
                </c:pt>
                <c:pt idx="2">
                  <c:v>1960-64</c:v>
                </c:pt>
                <c:pt idx="3">
                  <c:v>1965-69</c:v>
                </c:pt>
                <c:pt idx="4">
                  <c:v>1970-74</c:v>
                </c:pt>
                <c:pt idx="5">
                  <c:v>1975-79</c:v>
                </c:pt>
                <c:pt idx="6">
                  <c:v>1980-84</c:v>
                </c:pt>
                <c:pt idx="7">
                  <c:v>1985-89</c:v>
                </c:pt>
                <c:pt idx="8">
                  <c:v>1990-94</c:v>
                </c:pt>
                <c:pt idx="9">
                  <c:v>1995-99</c:v>
                </c:pt>
                <c:pt idx="10">
                  <c:v>2000-04</c:v>
                </c:pt>
                <c:pt idx="11">
                  <c:v>2005-09</c:v>
                </c:pt>
                <c:pt idx="12">
                  <c:v>2010-11</c:v>
                </c:pt>
              </c:strCache>
            </c:strRef>
          </c:cat>
          <c:val>
            <c:numRef>
              <c:f>'Little Gull'!$C$12:$O$12</c:f>
              <c:numCache>
                <c:formatCode>General</c:formatCode>
                <c:ptCount val="13"/>
                <c:pt idx="0">
                  <c:v>0.8</c:v>
                </c:pt>
                <c:pt idx="1">
                  <c:v>1</c:v>
                </c:pt>
                <c:pt idx="2">
                  <c:v>0.8</c:v>
                </c:pt>
                <c:pt idx="3">
                  <c:v>2.2000000000000002</c:v>
                </c:pt>
                <c:pt idx="4">
                  <c:v>7.2</c:v>
                </c:pt>
                <c:pt idx="5">
                  <c:v>5.4</c:v>
                </c:pt>
                <c:pt idx="6">
                  <c:v>13</c:v>
                </c:pt>
                <c:pt idx="7">
                  <c:v>10.4</c:v>
                </c:pt>
                <c:pt idx="8">
                  <c:v>15</c:v>
                </c:pt>
                <c:pt idx="9">
                  <c:v>16.8</c:v>
                </c:pt>
                <c:pt idx="10">
                  <c:v>50.8</c:v>
                </c:pt>
                <c:pt idx="11">
                  <c:v>46.4</c:v>
                </c:pt>
                <c:pt idx="12">
                  <c:v>38.5</c:v>
                </c:pt>
              </c:numCache>
            </c:numRef>
          </c:val>
          <c:extLst>
            <c:ext xmlns:c16="http://schemas.microsoft.com/office/drawing/2014/chart" uri="{C3380CC4-5D6E-409C-BE32-E72D297353CC}">
              <c16:uniqueId val="{00000000-7407-41B0-8E46-543B541F763E}"/>
            </c:ext>
          </c:extLst>
        </c:ser>
        <c:dLbls>
          <c:showLegendKey val="0"/>
          <c:showVal val="0"/>
          <c:showCatName val="0"/>
          <c:showSerName val="0"/>
          <c:showPercent val="0"/>
          <c:showBubbleSize val="0"/>
        </c:dLbls>
        <c:gapWidth val="219"/>
        <c:overlap val="-27"/>
        <c:axId val="413687848"/>
        <c:axId val="413680960"/>
      </c:barChart>
      <c:catAx>
        <c:axId val="41368784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680960"/>
        <c:crosses val="autoZero"/>
        <c:auto val="1"/>
        <c:lblAlgn val="ctr"/>
        <c:lblOffset val="100"/>
        <c:noMultiLvlLbl val="0"/>
      </c:catAx>
      <c:valAx>
        <c:axId val="41368096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687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'Little Gull'!$C$25</c:f>
              <c:strCache>
                <c:ptCount val="1"/>
                <c:pt idx="0">
                  <c:v>1950-69</c:v>
                </c:pt>
              </c:strCache>
            </c:strRef>
          </c:tx>
          <c:spPr>
            <a:solidFill>
              <a:schemeClr val="accent1"/>
            </a:solidFill>
            <a:ln>
              <a:noFill/>
            </a:ln>
            <a:effectLst/>
          </c:spPr>
          <c:invertIfNegative val="0"/>
          <c:cat>
            <c:strRef>
              <c:f>'Little Gull'!$D$30:$O$30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'Little Gull'!$D$25:$O$25</c:f>
              <c:numCache>
                <c:formatCode>0.0</c:formatCode>
                <c:ptCount val="12"/>
                <c:pt idx="0">
                  <c:v>0</c:v>
                </c:pt>
                <c:pt idx="1">
                  <c:v>0.05</c:v>
                </c:pt>
                <c:pt idx="2">
                  <c:v>0</c:v>
                </c:pt>
                <c:pt idx="3">
                  <c:v>0</c:v>
                </c:pt>
                <c:pt idx="4">
                  <c:v>0</c:v>
                </c:pt>
                <c:pt idx="5">
                  <c:v>0.05</c:v>
                </c:pt>
                <c:pt idx="6">
                  <c:v>0.25</c:v>
                </c:pt>
                <c:pt idx="7">
                  <c:v>0.45</c:v>
                </c:pt>
                <c:pt idx="8">
                  <c:v>0.15</c:v>
                </c:pt>
                <c:pt idx="9">
                  <c:v>0.05</c:v>
                </c:pt>
                <c:pt idx="10">
                  <c:v>0.15</c:v>
                </c:pt>
                <c:pt idx="11">
                  <c:v>0.05</c:v>
                </c:pt>
              </c:numCache>
            </c:numRef>
          </c:val>
          <c:extLst>
            <c:ext xmlns:c16="http://schemas.microsoft.com/office/drawing/2014/chart" uri="{C3380CC4-5D6E-409C-BE32-E72D297353CC}">
              <c16:uniqueId val="{00000000-99C0-423F-8EB8-6F68C0F2439D}"/>
            </c:ext>
          </c:extLst>
        </c:ser>
        <c:ser>
          <c:idx val="1"/>
          <c:order val="1"/>
          <c:tx>
            <c:strRef>
              <c:f>'Little Gull'!$C$26</c:f>
              <c:strCache>
                <c:ptCount val="1"/>
                <c:pt idx="0">
                  <c:v>1970-1989</c:v>
                </c:pt>
              </c:strCache>
            </c:strRef>
          </c:tx>
          <c:spPr>
            <a:solidFill>
              <a:schemeClr val="accent2"/>
            </a:solidFill>
            <a:ln>
              <a:noFill/>
            </a:ln>
            <a:effectLst/>
          </c:spPr>
          <c:invertIfNegative val="0"/>
          <c:cat>
            <c:strRef>
              <c:f>'Little Gull'!$D$30:$O$30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'Little Gull'!$D$26:$O$26</c:f>
              <c:numCache>
                <c:formatCode>0.0</c:formatCode>
                <c:ptCount val="12"/>
                <c:pt idx="0">
                  <c:v>0.15</c:v>
                </c:pt>
                <c:pt idx="1">
                  <c:v>0.05</c:v>
                </c:pt>
                <c:pt idx="2">
                  <c:v>0.25</c:v>
                </c:pt>
                <c:pt idx="3">
                  <c:v>1.25</c:v>
                </c:pt>
                <c:pt idx="4">
                  <c:v>2</c:v>
                </c:pt>
                <c:pt idx="5">
                  <c:v>0.25</c:v>
                </c:pt>
                <c:pt idx="6">
                  <c:v>0.15</c:v>
                </c:pt>
                <c:pt idx="7">
                  <c:v>1.95</c:v>
                </c:pt>
                <c:pt idx="8">
                  <c:v>1.85</c:v>
                </c:pt>
                <c:pt idx="9">
                  <c:v>1</c:v>
                </c:pt>
                <c:pt idx="10">
                  <c:v>0</c:v>
                </c:pt>
                <c:pt idx="11">
                  <c:v>0.1</c:v>
                </c:pt>
              </c:numCache>
            </c:numRef>
          </c:val>
          <c:extLst>
            <c:ext xmlns:c16="http://schemas.microsoft.com/office/drawing/2014/chart" uri="{C3380CC4-5D6E-409C-BE32-E72D297353CC}">
              <c16:uniqueId val="{00000001-99C0-423F-8EB8-6F68C0F2439D}"/>
            </c:ext>
          </c:extLst>
        </c:ser>
        <c:ser>
          <c:idx val="2"/>
          <c:order val="2"/>
          <c:tx>
            <c:strRef>
              <c:f>'Little Gull'!$C$27</c:f>
              <c:strCache>
                <c:ptCount val="1"/>
                <c:pt idx="0">
                  <c:v>1990-2011</c:v>
                </c:pt>
              </c:strCache>
            </c:strRef>
          </c:tx>
          <c:spPr>
            <a:solidFill>
              <a:schemeClr val="accent3"/>
            </a:solidFill>
            <a:ln>
              <a:noFill/>
            </a:ln>
            <a:effectLst/>
          </c:spPr>
          <c:invertIfNegative val="0"/>
          <c:cat>
            <c:strRef>
              <c:f>'Little Gull'!$D$30:$O$30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'Little Gull'!$D$27:$O$27</c:f>
              <c:numCache>
                <c:formatCode>0.0</c:formatCode>
                <c:ptCount val="12"/>
                <c:pt idx="0">
                  <c:v>0.18181818181818182</c:v>
                </c:pt>
                <c:pt idx="1">
                  <c:v>0.54545454545454541</c:v>
                </c:pt>
                <c:pt idx="2">
                  <c:v>1.2272727272727273</c:v>
                </c:pt>
                <c:pt idx="3">
                  <c:v>15.863636363636363</c:v>
                </c:pt>
                <c:pt idx="4">
                  <c:v>3</c:v>
                </c:pt>
                <c:pt idx="5">
                  <c:v>0.63636363636363635</c:v>
                </c:pt>
                <c:pt idx="6">
                  <c:v>0.31818181818181818</c:v>
                </c:pt>
                <c:pt idx="7">
                  <c:v>2.4090909090909092</c:v>
                </c:pt>
                <c:pt idx="8">
                  <c:v>3.4090909090909092</c:v>
                </c:pt>
                <c:pt idx="9">
                  <c:v>3.1818181818181817</c:v>
                </c:pt>
                <c:pt idx="10">
                  <c:v>1.6363636363636365</c:v>
                </c:pt>
                <c:pt idx="11">
                  <c:v>0.40909090909090912</c:v>
                </c:pt>
              </c:numCache>
            </c:numRef>
          </c:val>
          <c:extLst>
            <c:ext xmlns:c16="http://schemas.microsoft.com/office/drawing/2014/chart" uri="{C3380CC4-5D6E-409C-BE32-E72D297353CC}">
              <c16:uniqueId val="{00000002-99C0-423F-8EB8-6F68C0F2439D}"/>
            </c:ext>
          </c:extLst>
        </c:ser>
        <c:dLbls>
          <c:showLegendKey val="0"/>
          <c:showVal val="0"/>
          <c:showCatName val="0"/>
          <c:showSerName val="0"/>
          <c:showPercent val="0"/>
          <c:showBubbleSize val="0"/>
        </c:dLbls>
        <c:gapWidth val="219"/>
        <c:overlap val="-27"/>
        <c:axId val="413731144"/>
        <c:axId val="413728192"/>
      </c:barChart>
      <c:catAx>
        <c:axId val="41373114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728192"/>
        <c:crosses val="autoZero"/>
        <c:auto val="1"/>
        <c:lblAlgn val="ctr"/>
        <c:lblOffset val="100"/>
        <c:noMultiLvlLbl val="0"/>
      </c:catAx>
      <c:valAx>
        <c:axId val="413728192"/>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731144"/>
        <c:crosses val="autoZero"/>
        <c:crossBetween val="between"/>
      </c:valAx>
      <c:spPr>
        <a:noFill/>
        <a:ln>
          <a:noFill/>
        </a:ln>
        <a:effectLst/>
      </c:spPr>
    </c:plotArea>
    <c:legend>
      <c:legendPos val="b"/>
      <c:layout>
        <c:manualLayout>
          <c:xMode val="edge"/>
          <c:yMode val="edge"/>
          <c:x val="0.45979221347331573"/>
          <c:y val="0.26909667541557303"/>
          <c:w val="0.51961638597992155"/>
          <c:h val="0.125000874890638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'Mediterranean Gull'!$C$24</c:f>
              <c:strCache>
                <c:ptCount val="1"/>
                <c:pt idx="0">
                  <c:v>1981-99</c:v>
                </c:pt>
              </c:strCache>
            </c:strRef>
          </c:tx>
          <c:spPr>
            <a:solidFill>
              <a:schemeClr val="accent1"/>
            </a:solidFill>
            <a:ln>
              <a:noFill/>
            </a:ln>
            <a:effectLst/>
          </c:spPr>
          <c:invertIfNegative val="0"/>
          <c:cat>
            <c:strRef>
              <c:f>'Mediterranean Gull'!$D$23:$O$23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'Mediterranean Gull'!$D$24:$O$24</c:f>
              <c:numCache>
                <c:formatCode>0.0</c:formatCode>
                <c:ptCount val="12"/>
                <c:pt idx="0">
                  <c:v>0.68421052631578949</c:v>
                </c:pt>
                <c:pt idx="1">
                  <c:v>0.47368421052631576</c:v>
                </c:pt>
                <c:pt idx="2">
                  <c:v>0.42105263157894735</c:v>
                </c:pt>
                <c:pt idx="3">
                  <c:v>0.15789473684210525</c:v>
                </c:pt>
                <c:pt idx="4">
                  <c:v>5.2631578947368418E-2</c:v>
                </c:pt>
                <c:pt idx="5">
                  <c:v>0</c:v>
                </c:pt>
                <c:pt idx="6">
                  <c:v>0.10526315789473684</c:v>
                </c:pt>
                <c:pt idx="7">
                  <c:v>0</c:v>
                </c:pt>
                <c:pt idx="8">
                  <c:v>0.10526315789473684</c:v>
                </c:pt>
                <c:pt idx="9">
                  <c:v>0.31578947368421051</c:v>
                </c:pt>
                <c:pt idx="10">
                  <c:v>0.21052631578947367</c:v>
                </c:pt>
                <c:pt idx="11">
                  <c:v>1.2105263157894737</c:v>
                </c:pt>
              </c:numCache>
            </c:numRef>
          </c:val>
          <c:extLst>
            <c:ext xmlns:c16="http://schemas.microsoft.com/office/drawing/2014/chart" uri="{C3380CC4-5D6E-409C-BE32-E72D297353CC}">
              <c16:uniqueId val="{00000000-7984-4387-8644-8A38F47AA5A5}"/>
            </c:ext>
          </c:extLst>
        </c:ser>
        <c:ser>
          <c:idx val="1"/>
          <c:order val="1"/>
          <c:tx>
            <c:strRef>
              <c:f>'Mediterranean Gull'!$C$25</c:f>
              <c:strCache>
                <c:ptCount val="1"/>
                <c:pt idx="0">
                  <c:v>2000-11</c:v>
                </c:pt>
              </c:strCache>
            </c:strRef>
          </c:tx>
          <c:spPr>
            <a:solidFill>
              <a:schemeClr val="accent2"/>
            </a:solidFill>
            <a:ln>
              <a:noFill/>
            </a:ln>
            <a:effectLst/>
          </c:spPr>
          <c:invertIfNegative val="0"/>
          <c:cat>
            <c:strRef>
              <c:f>'Mediterranean Gull'!$D$23:$O$23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'Mediterranean Gull'!$D$25:$O$25</c:f>
              <c:numCache>
                <c:formatCode>0.0</c:formatCode>
                <c:ptCount val="12"/>
                <c:pt idx="0">
                  <c:v>3.25</c:v>
                </c:pt>
                <c:pt idx="1">
                  <c:v>3.3333333333333335</c:v>
                </c:pt>
                <c:pt idx="2">
                  <c:v>2.6666666666666665</c:v>
                </c:pt>
                <c:pt idx="3">
                  <c:v>1.5</c:v>
                </c:pt>
                <c:pt idx="4">
                  <c:v>0.58333333333333337</c:v>
                </c:pt>
                <c:pt idx="5">
                  <c:v>1.75</c:v>
                </c:pt>
                <c:pt idx="6">
                  <c:v>2.5</c:v>
                </c:pt>
                <c:pt idx="7">
                  <c:v>1.8333333333333333</c:v>
                </c:pt>
                <c:pt idx="8">
                  <c:v>1.3333333333333333</c:v>
                </c:pt>
                <c:pt idx="9">
                  <c:v>1.5833333333333333</c:v>
                </c:pt>
                <c:pt idx="10">
                  <c:v>1.9166666666666667</c:v>
                </c:pt>
                <c:pt idx="11">
                  <c:v>1.8333333333333333</c:v>
                </c:pt>
              </c:numCache>
            </c:numRef>
          </c:val>
          <c:extLst>
            <c:ext xmlns:c16="http://schemas.microsoft.com/office/drawing/2014/chart" uri="{C3380CC4-5D6E-409C-BE32-E72D297353CC}">
              <c16:uniqueId val="{00000001-7984-4387-8644-8A38F47AA5A5}"/>
            </c:ext>
          </c:extLst>
        </c:ser>
        <c:dLbls>
          <c:showLegendKey val="0"/>
          <c:showVal val="0"/>
          <c:showCatName val="0"/>
          <c:showSerName val="0"/>
          <c:showPercent val="0"/>
          <c:showBubbleSize val="0"/>
        </c:dLbls>
        <c:gapWidth val="219"/>
        <c:overlap val="-27"/>
        <c:axId val="413521928"/>
        <c:axId val="413522912"/>
      </c:barChart>
      <c:catAx>
        <c:axId val="4135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522912"/>
        <c:crosses val="autoZero"/>
        <c:auto val="1"/>
        <c:lblAlgn val="ctr"/>
        <c:lblOffset val="100"/>
        <c:noMultiLvlLbl val="0"/>
      </c:catAx>
      <c:valAx>
        <c:axId val="41352291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521928"/>
        <c:crosses val="autoZero"/>
        <c:crossBetween val="between"/>
      </c:valAx>
      <c:spPr>
        <a:noFill/>
        <a:ln>
          <a:noFill/>
        </a:ln>
        <a:effectLst/>
      </c:spPr>
    </c:plotArea>
    <c:legend>
      <c:legendPos val="b"/>
      <c:layout>
        <c:manualLayout>
          <c:xMode val="edge"/>
          <c:yMode val="edge"/>
          <c:x val="0.62777252843394571"/>
          <c:y val="0.17187445319335079"/>
          <c:w val="0.30133013034387651"/>
          <c:h val="9.05803441236512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1"/>
            </a:solidFill>
            <a:ln>
              <a:noFill/>
            </a:ln>
            <a:effectLst/>
          </c:spPr>
          <c:invertIfNegative val="0"/>
          <c:cat>
            <c:numRef>
              <c:f>'Mediterranean Gull'!$B$30:$B$53</c:f>
              <c:numCache>
                <c:formatCode>General</c:formatCode>
                <c:ptCount val="2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2007</c:v>
                </c:pt>
                <c:pt idx="22">
                  <c:v>2008</c:v>
                </c:pt>
                <c:pt idx="23">
                  <c:v>2009</c:v>
                </c:pt>
              </c:numCache>
            </c:numRef>
          </c:cat>
          <c:val>
            <c:numRef>
              <c:f>'Mediterranean Gull'!$C$30:$C$53</c:f>
              <c:numCache>
                <c:formatCode>General</c:formatCode>
                <c:ptCount val="24"/>
                <c:pt idx="0">
                  <c:v>1</c:v>
                </c:pt>
                <c:pt idx="1">
                  <c:v>0</c:v>
                </c:pt>
                <c:pt idx="2">
                  <c:v>4</c:v>
                </c:pt>
                <c:pt idx="3">
                  <c:v>3</c:v>
                </c:pt>
                <c:pt idx="4">
                  <c:v>0</c:v>
                </c:pt>
                <c:pt idx="5">
                  <c:v>1</c:v>
                </c:pt>
                <c:pt idx="6">
                  <c:v>4</c:v>
                </c:pt>
                <c:pt idx="7">
                  <c:v>3</c:v>
                </c:pt>
                <c:pt idx="8">
                  <c:v>0</c:v>
                </c:pt>
                <c:pt idx="9">
                  <c:v>0</c:v>
                </c:pt>
                <c:pt idx="10">
                  <c:v>6</c:v>
                </c:pt>
                <c:pt idx="11">
                  <c:v>6</c:v>
                </c:pt>
                <c:pt idx="12">
                  <c:v>3</c:v>
                </c:pt>
                <c:pt idx="13">
                  <c:v>7</c:v>
                </c:pt>
                <c:pt idx="14">
                  <c:v>10</c:v>
                </c:pt>
                <c:pt idx="15">
                  <c:v>5</c:v>
                </c:pt>
                <c:pt idx="16">
                  <c:v>10</c:v>
                </c:pt>
                <c:pt idx="17">
                  <c:v>8</c:v>
                </c:pt>
                <c:pt idx="18">
                  <c:v>5</c:v>
                </c:pt>
                <c:pt idx="19">
                  <c:v>5</c:v>
                </c:pt>
                <c:pt idx="20">
                  <c:v>8</c:v>
                </c:pt>
                <c:pt idx="21">
                  <c:v>42</c:v>
                </c:pt>
                <c:pt idx="22">
                  <c:v>35</c:v>
                </c:pt>
                <c:pt idx="23">
                  <c:v>33</c:v>
                </c:pt>
              </c:numCache>
            </c:numRef>
          </c:val>
          <c:extLst>
            <c:ext xmlns:c16="http://schemas.microsoft.com/office/drawing/2014/chart" uri="{C3380CC4-5D6E-409C-BE32-E72D297353CC}">
              <c16:uniqueId val="{00000001-E210-4566-8E68-A34AE4BBD3E1}"/>
            </c:ext>
          </c:extLst>
        </c:ser>
        <c:dLbls>
          <c:showLegendKey val="0"/>
          <c:showVal val="0"/>
          <c:showCatName val="0"/>
          <c:showSerName val="0"/>
          <c:showPercent val="0"/>
          <c:showBubbleSize val="0"/>
        </c:dLbls>
        <c:gapWidth val="219"/>
        <c:overlap val="-27"/>
        <c:axId val="413575720"/>
        <c:axId val="413578344"/>
      </c:barChart>
      <c:catAx>
        <c:axId val="41357572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31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578344"/>
        <c:crosses val="autoZero"/>
        <c:auto val="1"/>
        <c:lblAlgn val="ctr"/>
        <c:lblOffset val="100"/>
        <c:noMultiLvlLbl val="0"/>
      </c:catAx>
      <c:valAx>
        <c:axId val="413578344"/>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575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'Glaucous Gull'!$B$18</c:f>
              <c:strCache>
                <c:ptCount val="1"/>
                <c:pt idx="0">
                  <c:v>Unknown</c:v>
                </c:pt>
              </c:strCache>
            </c:strRef>
          </c:tx>
          <c:spPr>
            <a:solidFill>
              <a:schemeClr val="tx1"/>
            </a:solidFill>
            <a:ln>
              <a:solidFill>
                <a:schemeClr val="accent1"/>
              </a:solidFill>
            </a:ln>
            <a:effectLst/>
          </c:spPr>
          <c:invertIfNegative val="0"/>
          <c:cat>
            <c:strRef>
              <c:f>'Glaucous Gull'!$C$17:$N$17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'Glaucous Gull'!$C$18:$N$18</c:f>
              <c:numCache>
                <c:formatCode>General</c:formatCode>
                <c:ptCount val="12"/>
                <c:pt idx="0">
                  <c:v>1</c:v>
                </c:pt>
                <c:pt idx="1">
                  <c:v>1</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B62-44CA-879B-FAF2E7FC16A0}"/>
            </c:ext>
          </c:extLst>
        </c:ser>
        <c:ser>
          <c:idx val="1"/>
          <c:order val="1"/>
          <c:tx>
            <c:strRef>
              <c:f>'Glaucous Gull'!$B$19</c:f>
              <c:strCache>
                <c:ptCount val="1"/>
                <c:pt idx="0">
                  <c:v>Immature</c:v>
                </c:pt>
              </c:strCache>
            </c:strRef>
          </c:tx>
          <c:spPr>
            <a:solidFill>
              <a:schemeClr val="bg1">
                <a:lumMod val="50000"/>
              </a:schemeClr>
            </a:solidFill>
            <a:ln>
              <a:solidFill>
                <a:schemeClr val="accent1"/>
              </a:solidFill>
            </a:ln>
            <a:effectLst/>
          </c:spPr>
          <c:invertIfNegative val="0"/>
          <c:cat>
            <c:strRef>
              <c:f>'Glaucous Gull'!$C$17:$N$17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'Glaucous Gull'!$C$19:$N$19</c:f>
              <c:numCache>
                <c:formatCode>General</c:formatCode>
                <c:ptCount val="12"/>
                <c:pt idx="0">
                  <c:v>13</c:v>
                </c:pt>
                <c:pt idx="1">
                  <c:v>12</c:v>
                </c:pt>
                <c:pt idx="2">
                  <c:v>3</c:v>
                </c:pt>
                <c:pt idx="3">
                  <c:v>0</c:v>
                </c:pt>
                <c:pt idx="4">
                  <c:v>1</c:v>
                </c:pt>
                <c:pt idx="5">
                  <c:v>0</c:v>
                </c:pt>
                <c:pt idx="6">
                  <c:v>0</c:v>
                </c:pt>
                <c:pt idx="7">
                  <c:v>0</c:v>
                </c:pt>
                <c:pt idx="8">
                  <c:v>0</c:v>
                </c:pt>
                <c:pt idx="9">
                  <c:v>0</c:v>
                </c:pt>
                <c:pt idx="10">
                  <c:v>1</c:v>
                </c:pt>
                <c:pt idx="11">
                  <c:v>5</c:v>
                </c:pt>
              </c:numCache>
            </c:numRef>
          </c:val>
          <c:extLst>
            <c:ext xmlns:c16="http://schemas.microsoft.com/office/drawing/2014/chart" uri="{C3380CC4-5D6E-409C-BE32-E72D297353CC}">
              <c16:uniqueId val="{00000001-8B62-44CA-879B-FAF2E7FC16A0}"/>
            </c:ext>
          </c:extLst>
        </c:ser>
        <c:ser>
          <c:idx val="2"/>
          <c:order val="2"/>
          <c:tx>
            <c:strRef>
              <c:f>'Glaucous Gull'!$B$20</c:f>
              <c:strCache>
                <c:ptCount val="1"/>
                <c:pt idx="0">
                  <c:v>Sub-adult</c:v>
                </c:pt>
              </c:strCache>
            </c:strRef>
          </c:tx>
          <c:spPr>
            <a:solidFill>
              <a:schemeClr val="bg1">
                <a:lumMod val="75000"/>
              </a:schemeClr>
            </a:solidFill>
            <a:ln>
              <a:solidFill>
                <a:schemeClr val="accent1"/>
              </a:solidFill>
            </a:ln>
            <a:effectLst/>
          </c:spPr>
          <c:invertIfNegative val="0"/>
          <c:cat>
            <c:strRef>
              <c:f>'Glaucous Gull'!$C$17:$N$17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'Glaucous Gull'!$C$20:$N$20</c:f>
              <c:numCache>
                <c:formatCode>General</c:formatCode>
                <c:ptCount val="12"/>
                <c:pt idx="0">
                  <c:v>0</c:v>
                </c:pt>
                <c:pt idx="1">
                  <c:v>2</c:v>
                </c:pt>
                <c:pt idx="2">
                  <c:v>0</c:v>
                </c:pt>
                <c:pt idx="3">
                  <c:v>1</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B62-44CA-879B-FAF2E7FC16A0}"/>
            </c:ext>
          </c:extLst>
        </c:ser>
        <c:ser>
          <c:idx val="3"/>
          <c:order val="3"/>
          <c:tx>
            <c:strRef>
              <c:f>'Glaucous Gull'!$B$21</c:f>
              <c:strCache>
                <c:ptCount val="1"/>
                <c:pt idx="0">
                  <c:v>Adult</c:v>
                </c:pt>
              </c:strCache>
            </c:strRef>
          </c:tx>
          <c:spPr>
            <a:noFill/>
            <a:ln>
              <a:solidFill>
                <a:schemeClr val="accent1"/>
              </a:solidFill>
            </a:ln>
            <a:effectLst/>
          </c:spPr>
          <c:invertIfNegative val="0"/>
          <c:cat>
            <c:strRef>
              <c:f>'Glaucous Gull'!$C$17:$N$17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'Glaucous Gull'!$C$21:$N$21</c:f>
              <c:numCache>
                <c:formatCode>General</c:formatCode>
                <c:ptCount val="12"/>
                <c:pt idx="0">
                  <c:v>3</c:v>
                </c:pt>
                <c:pt idx="1">
                  <c:v>0</c:v>
                </c:pt>
                <c:pt idx="2">
                  <c:v>0</c:v>
                </c:pt>
                <c:pt idx="3">
                  <c:v>0</c:v>
                </c:pt>
                <c:pt idx="4">
                  <c:v>0</c:v>
                </c:pt>
                <c:pt idx="5">
                  <c:v>0</c:v>
                </c:pt>
                <c:pt idx="6">
                  <c:v>0</c:v>
                </c:pt>
                <c:pt idx="7">
                  <c:v>0</c:v>
                </c:pt>
                <c:pt idx="8">
                  <c:v>0</c:v>
                </c:pt>
                <c:pt idx="9">
                  <c:v>2</c:v>
                </c:pt>
                <c:pt idx="10">
                  <c:v>2</c:v>
                </c:pt>
                <c:pt idx="11">
                  <c:v>4</c:v>
                </c:pt>
              </c:numCache>
            </c:numRef>
          </c:val>
          <c:extLst>
            <c:ext xmlns:c16="http://schemas.microsoft.com/office/drawing/2014/chart" uri="{C3380CC4-5D6E-409C-BE32-E72D297353CC}">
              <c16:uniqueId val="{00000003-8B62-44CA-879B-FAF2E7FC16A0}"/>
            </c:ext>
          </c:extLst>
        </c:ser>
        <c:dLbls>
          <c:showLegendKey val="0"/>
          <c:showVal val="0"/>
          <c:showCatName val="0"/>
          <c:showSerName val="0"/>
          <c:showPercent val="0"/>
          <c:showBubbleSize val="0"/>
        </c:dLbls>
        <c:gapWidth val="50"/>
        <c:overlap val="100"/>
        <c:axId val="413582280"/>
        <c:axId val="413578672"/>
        <c:extLst>
          <c:ext xmlns:c15="http://schemas.microsoft.com/office/drawing/2012/chart" uri="{02D57815-91ED-43cb-92C2-25804820EDAC}">
            <c15:filteredBarSeries>
              <c15:ser>
                <c:idx val="4"/>
                <c:order val="4"/>
                <c:tx>
                  <c:strRef>
                    <c:extLst>
                      <c:ext uri="{02D57815-91ED-43cb-92C2-25804820EDAC}">
                        <c15:formulaRef>
                          <c15:sqref>'Glaucous Gull'!$B$22</c15:sqref>
                        </c15:formulaRef>
                      </c:ext>
                    </c:extLst>
                    <c:strCache>
                      <c:ptCount val="1"/>
                      <c:pt idx="0">
                        <c:v>Total</c:v>
                      </c:pt>
                    </c:strCache>
                  </c:strRef>
                </c:tx>
                <c:spPr>
                  <a:solidFill>
                    <a:schemeClr val="accent5"/>
                  </a:solidFill>
                  <a:ln>
                    <a:noFill/>
                  </a:ln>
                  <a:effectLst/>
                </c:spPr>
                <c:invertIfNegative val="0"/>
                <c:cat>
                  <c:strRef>
                    <c:extLst>
                      <c:ext uri="{02D57815-91ED-43cb-92C2-25804820EDAC}">
                        <c15:formulaRef>
                          <c15:sqref>'Glaucous Gull'!$C$17:$N$17</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uri="{02D57815-91ED-43cb-92C2-25804820EDAC}">
                        <c15:formulaRef>
                          <c15:sqref>'Glaucous Gull'!$C$22:$N$22</c15:sqref>
                        </c15:formulaRef>
                      </c:ext>
                    </c:extLst>
                    <c:numCache>
                      <c:formatCode>General</c:formatCode>
                      <c:ptCount val="12"/>
                      <c:pt idx="0">
                        <c:v>17</c:v>
                      </c:pt>
                      <c:pt idx="1">
                        <c:v>15</c:v>
                      </c:pt>
                      <c:pt idx="2">
                        <c:v>3</c:v>
                      </c:pt>
                      <c:pt idx="3">
                        <c:v>1</c:v>
                      </c:pt>
                      <c:pt idx="4">
                        <c:v>1</c:v>
                      </c:pt>
                      <c:pt idx="5">
                        <c:v>0</c:v>
                      </c:pt>
                      <c:pt idx="6">
                        <c:v>0</c:v>
                      </c:pt>
                      <c:pt idx="7">
                        <c:v>0</c:v>
                      </c:pt>
                      <c:pt idx="8">
                        <c:v>0</c:v>
                      </c:pt>
                      <c:pt idx="9">
                        <c:v>2</c:v>
                      </c:pt>
                      <c:pt idx="10">
                        <c:v>3</c:v>
                      </c:pt>
                      <c:pt idx="11">
                        <c:v>9</c:v>
                      </c:pt>
                    </c:numCache>
                  </c:numRef>
                </c:val>
                <c:extLst>
                  <c:ext xmlns:c16="http://schemas.microsoft.com/office/drawing/2014/chart" uri="{C3380CC4-5D6E-409C-BE32-E72D297353CC}">
                    <c16:uniqueId val="{00000004-8B62-44CA-879B-FAF2E7FC16A0}"/>
                  </c:ext>
                </c:extLst>
              </c15:ser>
            </c15:filteredBarSeries>
          </c:ext>
        </c:extLst>
      </c:barChart>
      <c:catAx>
        <c:axId val="41358228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578672"/>
        <c:crosses val="autoZero"/>
        <c:auto val="1"/>
        <c:lblAlgn val="ctr"/>
        <c:lblOffset val="100"/>
        <c:noMultiLvlLbl val="0"/>
      </c:catAx>
      <c:valAx>
        <c:axId val="41357867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582280"/>
        <c:crosses val="autoZero"/>
        <c:crossBetween val="between"/>
      </c:valAx>
      <c:spPr>
        <a:noFill/>
        <a:ln>
          <a:noFill/>
        </a:ln>
        <a:effectLst/>
      </c:spPr>
    </c:plotArea>
    <c:legend>
      <c:legendPos val="b"/>
      <c:layout>
        <c:manualLayout>
          <c:xMode val="edge"/>
          <c:yMode val="edge"/>
          <c:x val="0.31768350831146108"/>
          <c:y val="0.18576334208223969"/>
          <c:w val="0.68231652785910091"/>
          <c:h val="0.117925353670413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'Great Black-backed Gull'!$B$13:$M$13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'Great Black-backed Gull'!$B$14:$M$14</c:f>
              <c:numCache>
                <c:formatCode>General</c:formatCode>
                <c:ptCount val="12"/>
                <c:pt idx="0">
                  <c:v>95</c:v>
                </c:pt>
                <c:pt idx="1">
                  <c:v>51</c:v>
                </c:pt>
                <c:pt idx="2">
                  <c:v>39</c:v>
                </c:pt>
                <c:pt idx="3">
                  <c:v>10</c:v>
                </c:pt>
                <c:pt idx="4">
                  <c:v>3</c:v>
                </c:pt>
                <c:pt idx="5">
                  <c:v>3</c:v>
                </c:pt>
                <c:pt idx="6">
                  <c:v>2</c:v>
                </c:pt>
                <c:pt idx="7">
                  <c:v>5</c:v>
                </c:pt>
                <c:pt idx="8">
                  <c:v>4</c:v>
                </c:pt>
                <c:pt idx="9">
                  <c:v>6</c:v>
                </c:pt>
                <c:pt idx="10">
                  <c:v>29</c:v>
                </c:pt>
                <c:pt idx="11">
                  <c:v>20</c:v>
                </c:pt>
              </c:numCache>
            </c:numRef>
          </c:val>
          <c:extLst>
            <c:ext xmlns:c16="http://schemas.microsoft.com/office/drawing/2014/chart" uri="{C3380CC4-5D6E-409C-BE32-E72D297353CC}">
              <c16:uniqueId val="{00000000-5CE1-434B-8635-0B0D6A1C682E}"/>
            </c:ext>
          </c:extLst>
        </c:ser>
        <c:dLbls>
          <c:showLegendKey val="0"/>
          <c:showVal val="0"/>
          <c:showCatName val="0"/>
          <c:showSerName val="0"/>
          <c:showPercent val="0"/>
          <c:showBubbleSize val="0"/>
        </c:dLbls>
        <c:gapWidth val="50"/>
        <c:overlap val="-27"/>
        <c:axId val="494295048"/>
        <c:axId val="494294720"/>
      </c:barChart>
      <c:catAx>
        <c:axId val="49429504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94720"/>
        <c:crosses val="autoZero"/>
        <c:auto val="1"/>
        <c:lblAlgn val="ctr"/>
        <c:lblOffset val="100"/>
        <c:noMultiLvlLbl val="0"/>
      </c:catAx>
      <c:valAx>
        <c:axId val="49429472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95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Pintail!$A$33</c:f>
              <c:strCache>
                <c:ptCount val="1"/>
                <c:pt idx="0">
                  <c:v>5-yr average</c:v>
                </c:pt>
              </c:strCache>
            </c:strRef>
          </c:tx>
          <c:spPr>
            <a:solidFill>
              <a:schemeClr val="accent1"/>
            </a:solidFill>
          </c:spPr>
          <c:invertIfNegative val="0"/>
          <c:cat>
            <c:strRef>
              <c:f>Pintail!$B$31:$M$31</c:f>
              <c:strCache>
                <c:ptCount val="12"/>
                <c:pt idx="0">
                  <c:v>1950/1 to 1954/5</c:v>
                </c:pt>
                <c:pt idx="1">
                  <c:v>1954/5 to 1959/60</c:v>
                </c:pt>
                <c:pt idx="2">
                  <c:v>1960/1 to 1964/5</c:v>
                </c:pt>
                <c:pt idx="3">
                  <c:v>1965/6 to 1969/70</c:v>
                </c:pt>
                <c:pt idx="4">
                  <c:v>1970/1 to 1974/5</c:v>
                </c:pt>
                <c:pt idx="5">
                  <c:v>1975/6 to 1979/80</c:v>
                </c:pt>
                <c:pt idx="6">
                  <c:v>1980/1 to 1984/5</c:v>
                </c:pt>
                <c:pt idx="7">
                  <c:v>1985/6 to 1989/90</c:v>
                </c:pt>
                <c:pt idx="8">
                  <c:v>1990/1 to 1994/5</c:v>
                </c:pt>
                <c:pt idx="9">
                  <c:v>1995/6 to 1999/2000</c:v>
                </c:pt>
                <c:pt idx="10">
                  <c:v>2000/1 to 2004/5*</c:v>
                </c:pt>
                <c:pt idx="11">
                  <c:v>2005/6 to 2009/2010</c:v>
                </c:pt>
              </c:strCache>
            </c:strRef>
          </c:cat>
          <c:val>
            <c:numRef>
              <c:f>Pintail!$B$33:$M$33</c:f>
              <c:numCache>
                <c:formatCode>General</c:formatCode>
                <c:ptCount val="12"/>
                <c:pt idx="0">
                  <c:v>6</c:v>
                </c:pt>
                <c:pt idx="1">
                  <c:v>3.8</c:v>
                </c:pt>
                <c:pt idx="2">
                  <c:v>3.6</c:v>
                </c:pt>
                <c:pt idx="3">
                  <c:v>2.8</c:v>
                </c:pt>
                <c:pt idx="4">
                  <c:v>11</c:v>
                </c:pt>
                <c:pt idx="5">
                  <c:v>16</c:v>
                </c:pt>
                <c:pt idx="6">
                  <c:v>6</c:v>
                </c:pt>
                <c:pt idx="7">
                  <c:v>20</c:v>
                </c:pt>
                <c:pt idx="8">
                  <c:v>32</c:v>
                </c:pt>
                <c:pt idx="9">
                  <c:v>26.2</c:v>
                </c:pt>
                <c:pt idx="10">
                  <c:v>42.4</c:v>
                </c:pt>
                <c:pt idx="11">
                  <c:v>41</c:v>
                </c:pt>
              </c:numCache>
            </c:numRef>
          </c:val>
          <c:extLst>
            <c:ext xmlns:c16="http://schemas.microsoft.com/office/drawing/2014/chart" uri="{C3380CC4-5D6E-409C-BE32-E72D297353CC}">
              <c16:uniqueId val="{00000000-34CB-47DD-8F12-878ACCE5AB2A}"/>
            </c:ext>
          </c:extLst>
        </c:ser>
        <c:dLbls>
          <c:showLegendKey val="0"/>
          <c:showVal val="0"/>
          <c:showCatName val="0"/>
          <c:showSerName val="0"/>
          <c:showPercent val="0"/>
          <c:showBubbleSize val="0"/>
        </c:dLbls>
        <c:gapWidth val="50"/>
        <c:axId val="117485952"/>
        <c:axId val="117487488"/>
      </c:barChart>
      <c:catAx>
        <c:axId val="117485952"/>
        <c:scaling>
          <c:orientation val="minMax"/>
        </c:scaling>
        <c:delete val="0"/>
        <c:axPos val="b"/>
        <c:numFmt formatCode="General" sourceLinked="0"/>
        <c:majorTickMark val="out"/>
        <c:minorTickMark val="none"/>
        <c:tickLblPos val="nextTo"/>
        <c:crossAx val="117487488"/>
        <c:crosses val="autoZero"/>
        <c:auto val="1"/>
        <c:lblAlgn val="ctr"/>
        <c:lblOffset val="100"/>
        <c:noMultiLvlLbl val="0"/>
      </c:catAx>
      <c:valAx>
        <c:axId val="117487488"/>
        <c:scaling>
          <c:orientation val="minMax"/>
        </c:scaling>
        <c:delete val="0"/>
        <c:axPos val="l"/>
        <c:numFmt formatCode="General" sourceLinked="1"/>
        <c:majorTickMark val="out"/>
        <c:minorTickMark val="none"/>
        <c:tickLblPos val="nextTo"/>
        <c:crossAx val="117485952"/>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'Short-eared Owl'!$C$31:$C$64</c:f>
              <c:strCache>
                <c:ptCount val="34"/>
                <c:pt idx="0">
                  <c:v>1978/9</c:v>
                </c:pt>
                <c:pt idx="1">
                  <c:v>1979/80</c:v>
                </c:pt>
                <c:pt idx="2">
                  <c:v>1980/1</c:v>
                </c:pt>
                <c:pt idx="3">
                  <c:v>1981/2</c:v>
                </c:pt>
                <c:pt idx="4">
                  <c:v>1982/3</c:v>
                </c:pt>
                <c:pt idx="5">
                  <c:v>1983/4</c:v>
                </c:pt>
                <c:pt idx="6">
                  <c:v>1984/5</c:v>
                </c:pt>
                <c:pt idx="7">
                  <c:v>1985/6</c:v>
                </c:pt>
                <c:pt idx="8">
                  <c:v>1986/7</c:v>
                </c:pt>
                <c:pt idx="9">
                  <c:v>1987/8</c:v>
                </c:pt>
                <c:pt idx="10">
                  <c:v>1988/9</c:v>
                </c:pt>
                <c:pt idx="11">
                  <c:v>1989/90</c:v>
                </c:pt>
                <c:pt idx="12">
                  <c:v>1990/1</c:v>
                </c:pt>
                <c:pt idx="13">
                  <c:v>1991/2</c:v>
                </c:pt>
                <c:pt idx="14">
                  <c:v>1992/3</c:v>
                </c:pt>
                <c:pt idx="15">
                  <c:v>1993/4</c:v>
                </c:pt>
                <c:pt idx="16">
                  <c:v>1994/5</c:v>
                </c:pt>
                <c:pt idx="17">
                  <c:v>1995/6</c:v>
                </c:pt>
                <c:pt idx="18">
                  <c:v>1996/7</c:v>
                </c:pt>
                <c:pt idx="19">
                  <c:v>1997/8</c:v>
                </c:pt>
                <c:pt idx="20">
                  <c:v>1998/9</c:v>
                </c:pt>
                <c:pt idx="21">
                  <c:v>1999/2000</c:v>
                </c:pt>
                <c:pt idx="22">
                  <c:v>2000/1</c:v>
                </c:pt>
                <c:pt idx="23">
                  <c:v>2001/2</c:v>
                </c:pt>
                <c:pt idx="24">
                  <c:v>2002/3</c:v>
                </c:pt>
                <c:pt idx="25">
                  <c:v>2003/4</c:v>
                </c:pt>
                <c:pt idx="26">
                  <c:v>2004/5</c:v>
                </c:pt>
                <c:pt idx="27">
                  <c:v>2005/6</c:v>
                </c:pt>
                <c:pt idx="28">
                  <c:v>2006/7</c:v>
                </c:pt>
                <c:pt idx="29">
                  <c:v>2007/8</c:v>
                </c:pt>
                <c:pt idx="30">
                  <c:v>2008/9</c:v>
                </c:pt>
                <c:pt idx="31">
                  <c:v>2009/10</c:v>
                </c:pt>
                <c:pt idx="32">
                  <c:v>2010/1</c:v>
                </c:pt>
                <c:pt idx="33">
                  <c:v>2011/2</c:v>
                </c:pt>
              </c:strCache>
            </c:strRef>
          </c:cat>
          <c:val>
            <c:numRef>
              <c:f>'Short-eared Owl'!$D$31:$D$64</c:f>
              <c:numCache>
                <c:formatCode>General</c:formatCode>
                <c:ptCount val="34"/>
                <c:pt idx="0">
                  <c:v>14</c:v>
                </c:pt>
                <c:pt idx="1">
                  <c:v>7</c:v>
                </c:pt>
                <c:pt idx="2">
                  <c:v>8</c:v>
                </c:pt>
                <c:pt idx="3">
                  <c:v>8</c:v>
                </c:pt>
                <c:pt idx="4">
                  <c:v>8</c:v>
                </c:pt>
                <c:pt idx="5">
                  <c:v>1</c:v>
                </c:pt>
                <c:pt idx="6">
                  <c:v>5</c:v>
                </c:pt>
                <c:pt idx="7">
                  <c:v>6</c:v>
                </c:pt>
                <c:pt idx="8">
                  <c:v>1</c:v>
                </c:pt>
                <c:pt idx="9">
                  <c:v>6</c:v>
                </c:pt>
                <c:pt idx="10">
                  <c:v>24</c:v>
                </c:pt>
                <c:pt idx="11">
                  <c:v>2</c:v>
                </c:pt>
                <c:pt idx="12">
                  <c:v>2</c:v>
                </c:pt>
                <c:pt idx="13">
                  <c:v>3</c:v>
                </c:pt>
                <c:pt idx="14">
                  <c:v>10</c:v>
                </c:pt>
                <c:pt idx="15">
                  <c:v>1</c:v>
                </c:pt>
                <c:pt idx="16">
                  <c:v>4</c:v>
                </c:pt>
                <c:pt idx="17">
                  <c:v>2</c:v>
                </c:pt>
                <c:pt idx="18">
                  <c:v>0</c:v>
                </c:pt>
                <c:pt idx="19">
                  <c:v>1</c:v>
                </c:pt>
                <c:pt idx="20">
                  <c:v>3</c:v>
                </c:pt>
                <c:pt idx="21">
                  <c:v>3</c:v>
                </c:pt>
                <c:pt idx="22">
                  <c:v>0</c:v>
                </c:pt>
                <c:pt idx="23">
                  <c:v>8</c:v>
                </c:pt>
                <c:pt idx="24">
                  <c:v>7</c:v>
                </c:pt>
                <c:pt idx="25">
                  <c:v>11</c:v>
                </c:pt>
                <c:pt idx="26">
                  <c:v>8</c:v>
                </c:pt>
                <c:pt idx="27">
                  <c:v>5</c:v>
                </c:pt>
                <c:pt idx="28">
                  <c:v>22</c:v>
                </c:pt>
                <c:pt idx="29">
                  <c:v>7</c:v>
                </c:pt>
                <c:pt idx="30">
                  <c:v>13</c:v>
                </c:pt>
                <c:pt idx="31">
                  <c:v>7</c:v>
                </c:pt>
                <c:pt idx="32">
                  <c:v>6</c:v>
                </c:pt>
                <c:pt idx="33">
                  <c:v>16</c:v>
                </c:pt>
              </c:numCache>
            </c:numRef>
          </c:val>
          <c:extLst>
            <c:ext xmlns:c16="http://schemas.microsoft.com/office/drawing/2014/chart" uri="{C3380CC4-5D6E-409C-BE32-E72D297353CC}">
              <c16:uniqueId val="{00000000-26DE-4E23-80D7-D31362FBB42E}"/>
            </c:ext>
          </c:extLst>
        </c:ser>
        <c:dLbls>
          <c:showLegendKey val="0"/>
          <c:showVal val="0"/>
          <c:showCatName val="0"/>
          <c:showSerName val="0"/>
          <c:showPercent val="0"/>
          <c:showBubbleSize val="0"/>
        </c:dLbls>
        <c:gapWidth val="150"/>
        <c:axId val="133488000"/>
        <c:axId val="132252800"/>
      </c:barChart>
      <c:catAx>
        <c:axId val="133488000"/>
        <c:scaling>
          <c:orientation val="minMax"/>
        </c:scaling>
        <c:delete val="0"/>
        <c:axPos val="b"/>
        <c:numFmt formatCode="General" sourceLinked="0"/>
        <c:majorTickMark val="out"/>
        <c:minorTickMark val="none"/>
        <c:tickLblPos val="nextTo"/>
        <c:txPr>
          <a:bodyPr rot="3660000"/>
          <a:lstStyle/>
          <a:p>
            <a:pPr>
              <a:defRPr/>
            </a:pPr>
            <a:endParaRPr lang="en-US"/>
          </a:p>
        </c:txPr>
        <c:crossAx val="132252800"/>
        <c:crosses val="autoZero"/>
        <c:auto val="1"/>
        <c:lblAlgn val="ctr"/>
        <c:lblOffset val="100"/>
        <c:noMultiLvlLbl val="0"/>
      </c:catAx>
      <c:valAx>
        <c:axId val="132252800"/>
        <c:scaling>
          <c:orientation val="minMax"/>
        </c:scaling>
        <c:delete val="0"/>
        <c:axPos val="l"/>
        <c:numFmt formatCode="General" sourceLinked="1"/>
        <c:majorTickMark val="out"/>
        <c:minorTickMark val="none"/>
        <c:tickLblPos val="nextTo"/>
        <c:crossAx val="133488000"/>
        <c:crosses val="autoZero"/>
        <c:crossBetween val="between"/>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'Short-eared Owl'!$C$23:$N$23</c:f>
              <c:strCache>
                <c:ptCount val="12"/>
                <c:pt idx="0">
                  <c:v>Jan</c:v>
                </c:pt>
                <c:pt idx="1">
                  <c:v>Feb</c:v>
                </c:pt>
                <c:pt idx="2">
                  <c:v>Mar</c:v>
                </c:pt>
                <c:pt idx="3">
                  <c:v>Apr</c:v>
                </c:pt>
                <c:pt idx="4">
                  <c:v>May</c:v>
                </c:pt>
                <c:pt idx="5">
                  <c:v>Jun</c:v>
                </c:pt>
                <c:pt idx="6">
                  <c:v>July</c:v>
                </c:pt>
                <c:pt idx="7">
                  <c:v>Aug</c:v>
                </c:pt>
                <c:pt idx="8">
                  <c:v>Sept</c:v>
                </c:pt>
                <c:pt idx="9">
                  <c:v>Oct</c:v>
                </c:pt>
                <c:pt idx="10">
                  <c:v>Nov</c:v>
                </c:pt>
                <c:pt idx="11">
                  <c:v>Dec</c:v>
                </c:pt>
              </c:strCache>
            </c:strRef>
          </c:cat>
          <c:val>
            <c:numRef>
              <c:f>'Short-eared Owl'!$C$24:$N$24</c:f>
              <c:numCache>
                <c:formatCode>0.0</c:formatCode>
                <c:ptCount val="12"/>
                <c:pt idx="0">
                  <c:v>4.3499999999999996</c:v>
                </c:pt>
                <c:pt idx="1">
                  <c:v>3.75</c:v>
                </c:pt>
                <c:pt idx="2">
                  <c:v>1.85</c:v>
                </c:pt>
                <c:pt idx="3">
                  <c:v>0.55000000000000004</c:v>
                </c:pt>
                <c:pt idx="4">
                  <c:v>0.2</c:v>
                </c:pt>
                <c:pt idx="5">
                  <c:v>0</c:v>
                </c:pt>
                <c:pt idx="6">
                  <c:v>0.1</c:v>
                </c:pt>
                <c:pt idx="7">
                  <c:v>0.05</c:v>
                </c:pt>
                <c:pt idx="8">
                  <c:v>0.65</c:v>
                </c:pt>
                <c:pt idx="9">
                  <c:v>2.25</c:v>
                </c:pt>
                <c:pt idx="10">
                  <c:v>2.8</c:v>
                </c:pt>
                <c:pt idx="11">
                  <c:v>2.85</c:v>
                </c:pt>
              </c:numCache>
            </c:numRef>
          </c:val>
          <c:extLst>
            <c:ext xmlns:c16="http://schemas.microsoft.com/office/drawing/2014/chart" uri="{C3380CC4-5D6E-409C-BE32-E72D297353CC}">
              <c16:uniqueId val="{00000000-EE9B-4F46-881B-B44D271209DF}"/>
            </c:ext>
          </c:extLst>
        </c:ser>
        <c:dLbls>
          <c:showLegendKey val="0"/>
          <c:showVal val="0"/>
          <c:showCatName val="0"/>
          <c:showSerName val="0"/>
          <c:showPercent val="0"/>
          <c:showBubbleSize val="0"/>
        </c:dLbls>
        <c:gapWidth val="50"/>
        <c:overlap val="-27"/>
        <c:axId val="428599056"/>
        <c:axId val="428599712"/>
      </c:barChart>
      <c:catAx>
        <c:axId val="42859905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99712"/>
        <c:crosses val="autoZero"/>
        <c:auto val="1"/>
        <c:lblAlgn val="ctr"/>
        <c:lblOffset val="100"/>
        <c:noMultiLvlLbl val="0"/>
      </c:catAx>
      <c:valAx>
        <c:axId val="428599712"/>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99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Hoopoe!$B$11:$M$11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Hoopoe!$B$12:$M$12</c:f>
              <c:numCache>
                <c:formatCode>General</c:formatCode>
                <c:ptCount val="12"/>
                <c:pt idx="0">
                  <c:v>0</c:v>
                </c:pt>
                <c:pt idx="1">
                  <c:v>0</c:v>
                </c:pt>
                <c:pt idx="2">
                  <c:v>3</c:v>
                </c:pt>
                <c:pt idx="3">
                  <c:v>29</c:v>
                </c:pt>
                <c:pt idx="4">
                  <c:v>25</c:v>
                </c:pt>
                <c:pt idx="5">
                  <c:v>7</c:v>
                </c:pt>
                <c:pt idx="6">
                  <c:v>5</c:v>
                </c:pt>
                <c:pt idx="7">
                  <c:v>3</c:v>
                </c:pt>
                <c:pt idx="8">
                  <c:v>4</c:v>
                </c:pt>
                <c:pt idx="9">
                  <c:v>3</c:v>
                </c:pt>
                <c:pt idx="10">
                  <c:v>1</c:v>
                </c:pt>
                <c:pt idx="11">
                  <c:v>1</c:v>
                </c:pt>
              </c:numCache>
            </c:numRef>
          </c:val>
          <c:extLst>
            <c:ext xmlns:c16="http://schemas.microsoft.com/office/drawing/2014/chart" uri="{C3380CC4-5D6E-409C-BE32-E72D297353CC}">
              <c16:uniqueId val="{00000000-8B4F-4B67-91D3-688E23AC2602}"/>
            </c:ext>
          </c:extLst>
        </c:ser>
        <c:dLbls>
          <c:showLegendKey val="0"/>
          <c:showVal val="0"/>
          <c:showCatName val="0"/>
          <c:showSerName val="0"/>
          <c:showPercent val="0"/>
          <c:showBubbleSize val="0"/>
        </c:dLbls>
        <c:gapWidth val="50"/>
        <c:overlap val="-27"/>
        <c:axId val="428586592"/>
        <c:axId val="428590528"/>
      </c:barChart>
      <c:catAx>
        <c:axId val="42858659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90528"/>
        <c:crosses val="autoZero"/>
        <c:auto val="1"/>
        <c:lblAlgn val="ctr"/>
        <c:lblOffset val="100"/>
        <c:noMultiLvlLbl val="0"/>
      </c:catAx>
      <c:valAx>
        <c:axId val="42859052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86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Hoopoe!$B$24:$H$24</c:f>
              <c:strCache>
                <c:ptCount val="7"/>
                <c:pt idx="0">
                  <c:v>1946/55</c:v>
                </c:pt>
                <c:pt idx="1">
                  <c:v>1956/65</c:v>
                </c:pt>
                <c:pt idx="2">
                  <c:v>1966/75</c:v>
                </c:pt>
                <c:pt idx="3">
                  <c:v>1976/85</c:v>
                </c:pt>
                <c:pt idx="4">
                  <c:v>1986/95</c:v>
                </c:pt>
                <c:pt idx="5">
                  <c:v>1996/2005</c:v>
                </c:pt>
                <c:pt idx="6">
                  <c:v>2006/12</c:v>
                </c:pt>
              </c:strCache>
            </c:strRef>
          </c:cat>
          <c:val>
            <c:numRef>
              <c:f>Hoopoe!$B$25:$H$25</c:f>
              <c:numCache>
                <c:formatCode>General</c:formatCode>
                <c:ptCount val="7"/>
                <c:pt idx="0">
                  <c:v>10</c:v>
                </c:pt>
                <c:pt idx="1">
                  <c:v>18</c:v>
                </c:pt>
                <c:pt idx="2">
                  <c:v>12</c:v>
                </c:pt>
                <c:pt idx="3">
                  <c:v>16</c:v>
                </c:pt>
                <c:pt idx="4">
                  <c:v>17</c:v>
                </c:pt>
                <c:pt idx="5">
                  <c:v>5</c:v>
                </c:pt>
                <c:pt idx="6">
                  <c:v>3</c:v>
                </c:pt>
              </c:numCache>
            </c:numRef>
          </c:val>
          <c:extLst>
            <c:ext xmlns:c16="http://schemas.microsoft.com/office/drawing/2014/chart" uri="{C3380CC4-5D6E-409C-BE32-E72D297353CC}">
              <c16:uniqueId val="{00000000-DF3C-48BF-9815-B7AB40B8C976}"/>
            </c:ext>
          </c:extLst>
        </c:ser>
        <c:dLbls>
          <c:showLegendKey val="0"/>
          <c:showVal val="0"/>
          <c:showCatName val="0"/>
          <c:showSerName val="0"/>
          <c:showPercent val="0"/>
          <c:showBubbleSize val="0"/>
        </c:dLbls>
        <c:gapWidth val="219"/>
        <c:overlap val="-27"/>
        <c:axId val="416669008"/>
        <c:axId val="416669664"/>
      </c:barChart>
      <c:catAx>
        <c:axId val="41666900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669664"/>
        <c:crosses val="autoZero"/>
        <c:auto val="1"/>
        <c:lblAlgn val="ctr"/>
        <c:lblOffset val="100"/>
        <c:noMultiLvlLbl val="0"/>
      </c:catAx>
      <c:valAx>
        <c:axId val="416669664"/>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669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Wryneck!$C$10:$N$10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Wryneck!$C$11:$N$11</c:f>
              <c:numCache>
                <c:formatCode>General</c:formatCode>
                <c:ptCount val="12"/>
                <c:pt idx="0">
                  <c:v>0</c:v>
                </c:pt>
                <c:pt idx="1">
                  <c:v>0</c:v>
                </c:pt>
                <c:pt idx="2">
                  <c:v>0</c:v>
                </c:pt>
                <c:pt idx="3">
                  <c:v>4</c:v>
                </c:pt>
                <c:pt idx="4">
                  <c:v>10</c:v>
                </c:pt>
                <c:pt idx="5">
                  <c:v>1</c:v>
                </c:pt>
                <c:pt idx="6">
                  <c:v>2</c:v>
                </c:pt>
                <c:pt idx="7">
                  <c:v>11</c:v>
                </c:pt>
                <c:pt idx="8">
                  <c:v>33</c:v>
                </c:pt>
                <c:pt idx="9">
                  <c:v>1</c:v>
                </c:pt>
                <c:pt idx="10">
                  <c:v>0</c:v>
                </c:pt>
                <c:pt idx="11">
                  <c:v>0</c:v>
                </c:pt>
              </c:numCache>
            </c:numRef>
          </c:val>
          <c:extLst>
            <c:ext xmlns:c16="http://schemas.microsoft.com/office/drawing/2014/chart" uri="{C3380CC4-5D6E-409C-BE32-E72D297353CC}">
              <c16:uniqueId val="{00000000-474D-47DB-BC58-1142FE6967AD}"/>
            </c:ext>
          </c:extLst>
        </c:ser>
        <c:dLbls>
          <c:showLegendKey val="0"/>
          <c:showVal val="0"/>
          <c:showCatName val="0"/>
          <c:showSerName val="0"/>
          <c:showPercent val="0"/>
          <c:showBubbleSize val="0"/>
        </c:dLbls>
        <c:gapWidth val="50"/>
        <c:overlap val="-27"/>
        <c:axId val="413525208"/>
        <c:axId val="413521600"/>
      </c:barChart>
      <c:catAx>
        <c:axId val="41352520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521600"/>
        <c:crosses val="autoZero"/>
        <c:auto val="1"/>
        <c:lblAlgn val="ctr"/>
        <c:lblOffset val="100"/>
        <c:noMultiLvlLbl val="0"/>
      </c:catAx>
      <c:valAx>
        <c:axId val="41352160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525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Wryneck!$C$22:$H$22</c:f>
              <c:strCache>
                <c:ptCount val="6"/>
                <c:pt idx="0">
                  <c:v>1957-66</c:v>
                </c:pt>
                <c:pt idx="1">
                  <c:v>1967-76</c:v>
                </c:pt>
                <c:pt idx="2">
                  <c:v>1977-86</c:v>
                </c:pt>
                <c:pt idx="3">
                  <c:v>1987-96</c:v>
                </c:pt>
                <c:pt idx="4">
                  <c:v>1997-2006</c:v>
                </c:pt>
                <c:pt idx="5">
                  <c:v>2007-12</c:v>
                </c:pt>
              </c:strCache>
            </c:strRef>
          </c:cat>
          <c:val>
            <c:numRef>
              <c:f>Wryneck!$C$23:$H$23</c:f>
              <c:numCache>
                <c:formatCode>General</c:formatCode>
                <c:ptCount val="6"/>
                <c:pt idx="0">
                  <c:v>5</c:v>
                </c:pt>
                <c:pt idx="1">
                  <c:v>20</c:v>
                </c:pt>
                <c:pt idx="2">
                  <c:v>10</c:v>
                </c:pt>
                <c:pt idx="3">
                  <c:v>13</c:v>
                </c:pt>
                <c:pt idx="4">
                  <c:v>8</c:v>
                </c:pt>
                <c:pt idx="5">
                  <c:v>6</c:v>
                </c:pt>
              </c:numCache>
            </c:numRef>
          </c:val>
          <c:extLst>
            <c:ext xmlns:c16="http://schemas.microsoft.com/office/drawing/2014/chart" uri="{C3380CC4-5D6E-409C-BE32-E72D297353CC}">
              <c16:uniqueId val="{00000000-3194-4A6F-8FC3-8A81CA92538F}"/>
            </c:ext>
          </c:extLst>
        </c:ser>
        <c:dLbls>
          <c:showLegendKey val="0"/>
          <c:showVal val="0"/>
          <c:showCatName val="0"/>
          <c:showSerName val="0"/>
          <c:showPercent val="0"/>
          <c:showBubbleSize val="0"/>
        </c:dLbls>
        <c:gapWidth val="219"/>
        <c:overlap val="-27"/>
        <c:axId val="413651440"/>
        <c:axId val="413649472"/>
      </c:barChart>
      <c:catAx>
        <c:axId val="41365144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649472"/>
        <c:crosses val="autoZero"/>
        <c:auto val="1"/>
        <c:lblAlgn val="ctr"/>
        <c:lblOffset val="100"/>
        <c:noMultiLvlLbl val="0"/>
      </c:catAx>
      <c:valAx>
        <c:axId val="41364947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651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3">
                <a:lumMod val="50000"/>
              </a:schemeClr>
            </a:solidFill>
            <a:ln>
              <a:solidFill>
                <a:schemeClr val="tx2"/>
              </a:solidFill>
            </a:ln>
            <a:effectLst/>
          </c:spPr>
          <c:invertIfNegative val="0"/>
          <c:cat>
            <c:strRef>
              <c:f>'Gt Grey Shrike'!$D$22:$X$22</c:f>
              <c:strCache>
                <c:ptCount val="21"/>
                <c:pt idx="0">
                  <c:v>91/92</c:v>
                </c:pt>
                <c:pt idx="1">
                  <c:v>92/93</c:v>
                </c:pt>
                <c:pt idx="2">
                  <c:v>93/94</c:v>
                </c:pt>
                <c:pt idx="3">
                  <c:v>94/95</c:v>
                </c:pt>
                <c:pt idx="4">
                  <c:v>95/96</c:v>
                </c:pt>
                <c:pt idx="5">
                  <c:v>96/97</c:v>
                </c:pt>
                <c:pt idx="6">
                  <c:v>97/98</c:v>
                </c:pt>
                <c:pt idx="7">
                  <c:v>98/99</c:v>
                </c:pt>
                <c:pt idx="8">
                  <c:v>99/00</c:v>
                </c:pt>
                <c:pt idx="9">
                  <c:v>00/01</c:v>
                </c:pt>
                <c:pt idx="10">
                  <c:v>01/02</c:v>
                </c:pt>
                <c:pt idx="11">
                  <c:v>02/03</c:v>
                </c:pt>
                <c:pt idx="12">
                  <c:v>03/04</c:v>
                </c:pt>
                <c:pt idx="13">
                  <c:v>04/05</c:v>
                </c:pt>
                <c:pt idx="14">
                  <c:v>05/06</c:v>
                </c:pt>
                <c:pt idx="15">
                  <c:v>06/07</c:v>
                </c:pt>
                <c:pt idx="16">
                  <c:v>07/08</c:v>
                </c:pt>
                <c:pt idx="17">
                  <c:v>08/09</c:v>
                </c:pt>
                <c:pt idx="18">
                  <c:v>09/10</c:v>
                </c:pt>
                <c:pt idx="19">
                  <c:v>10/11</c:v>
                </c:pt>
                <c:pt idx="20">
                  <c:v>11/12</c:v>
                </c:pt>
              </c:strCache>
            </c:strRef>
          </c:cat>
          <c:val>
            <c:numRef>
              <c:f>'Gt Grey Shrike'!$D$23:$X$23</c:f>
              <c:numCache>
                <c:formatCode>General</c:formatCode>
                <c:ptCount val="21"/>
                <c:pt idx="0">
                  <c:v>1</c:v>
                </c:pt>
                <c:pt idx="1">
                  <c:v>1</c:v>
                </c:pt>
                <c:pt idx="2">
                  <c:v>1</c:v>
                </c:pt>
                <c:pt idx="3">
                  <c:v>2</c:v>
                </c:pt>
                <c:pt idx="4">
                  <c:v>0</c:v>
                </c:pt>
                <c:pt idx="5">
                  <c:v>0</c:v>
                </c:pt>
                <c:pt idx="6">
                  <c:v>0</c:v>
                </c:pt>
                <c:pt idx="7">
                  <c:v>0</c:v>
                </c:pt>
                <c:pt idx="8">
                  <c:v>1</c:v>
                </c:pt>
                <c:pt idx="9">
                  <c:v>0</c:v>
                </c:pt>
                <c:pt idx="10">
                  <c:v>0</c:v>
                </c:pt>
                <c:pt idx="11">
                  <c:v>0</c:v>
                </c:pt>
                <c:pt idx="12">
                  <c:v>0</c:v>
                </c:pt>
                <c:pt idx="13">
                  <c:v>0</c:v>
                </c:pt>
                <c:pt idx="14">
                  <c:v>0</c:v>
                </c:pt>
                <c:pt idx="15">
                  <c:v>0</c:v>
                </c:pt>
                <c:pt idx="16">
                  <c:v>1</c:v>
                </c:pt>
                <c:pt idx="17">
                  <c:v>1</c:v>
                </c:pt>
                <c:pt idx="18">
                  <c:v>0</c:v>
                </c:pt>
                <c:pt idx="19">
                  <c:v>0</c:v>
                </c:pt>
                <c:pt idx="20">
                  <c:v>0</c:v>
                </c:pt>
              </c:numCache>
            </c:numRef>
          </c:val>
          <c:extLst>
            <c:ext xmlns:c16="http://schemas.microsoft.com/office/drawing/2014/chart" uri="{C3380CC4-5D6E-409C-BE32-E72D297353CC}">
              <c16:uniqueId val="{00000000-1F34-4008-B103-DCD9D5B973BB}"/>
            </c:ext>
          </c:extLst>
        </c:ser>
        <c:ser>
          <c:idx val="1"/>
          <c:order val="1"/>
          <c:spPr>
            <a:solidFill>
              <a:schemeClr val="accent1"/>
            </a:solidFill>
            <a:ln>
              <a:solidFill>
                <a:schemeClr val="tx2"/>
              </a:solidFill>
            </a:ln>
            <a:effectLst/>
          </c:spPr>
          <c:invertIfNegative val="0"/>
          <c:cat>
            <c:strRef>
              <c:f>'Gt Grey Shrike'!$D$22:$X$22</c:f>
              <c:strCache>
                <c:ptCount val="21"/>
                <c:pt idx="0">
                  <c:v>91/92</c:v>
                </c:pt>
                <c:pt idx="1">
                  <c:v>92/93</c:v>
                </c:pt>
                <c:pt idx="2">
                  <c:v>93/94</c:v>
                </c:pt>
                <c:pt idx="3">
                  <c:v>94/95</c:v>
                </c:pt>
                <c:pt idx="4">
                  <c:v>95/96</c:v>
                </c:pt>
                <c:pt idx="5">
                  <c:v>96/97</c:v>
                </c:pt>
                <c:pt idx="6">
                  <c:v>97/98</c:v>
                </c:pt>
                <c:pt idx="7">
                  <c:v>98/99</c:v>
                </c:pt>
                <c:pt idx="8">
                  <c:v>99/00</c:v>
                </c:pt>
                <c:pt idx="9">
                  <c:v>00/01</c:v>
                </c:pt>
                <c:pt idx="10">
                  <c:v>01/02</c:v>
                </c:pt>
                <c:pt idx="11">
                  <c:v>02/03</c:v>
                </c:pt>
                <c:pt idx="12">
                  <c:v>03/04</c:v>
                </c:pt>
                <c:pt idx="13">
                  <c:v>04/05</c:v>
                </c:pt>
                <c:pt idx="14">
                  <c:v>05/06</c:v>
                </c:pt>
                <c:pt idx="15">
                  <c:v>06/07</c:v>
                </c:pt>
                <c:pt idx="16">
                  <c:v>07/08</c:v>
                </c:pt>
                <c:pt idx="17">
                  <c:v>08/09</c:v>
                </c:pt>
                <c:pt idx="18">
                  <c:v>09/10</c:v>
                </c:pt>
                <c:pt idx="19">
                  <c:v>10/11</c:v>
                </c:pt>
                <c:pt idx="20">
                  <c:v>11/12</c:v>
                </c:pt>
              </c:strCache>
            </c:strRef>
          </c:cat>
          <c:val>
            <c:numRef>
              <c:f>'Gt Grey Shrike'!$D$24:$X$24</c:f>
              <c:numCache>
                <c:formatCode>General</c:formatCode>
                <c:ptCount val="21"/>
                <c:pt idx="0">
                  <c:v>0</c:v>
                </c:pt>
                <c:pt idx="1">
                  <c:v>1</c:v>
                </c:pt>
                <c:pt idx="2">
                  <c:v>1</c:v>
                </c:pt>
                <c:pt idx="3">
                  <c:v>1</c:v>
                </c:pt>
                <c:pt idx="4">
                  <c:v>0</c:v>
                </c:pt>
                <c:pt idx="5">
                  <c:v>0</c:v>
                </c:pt>
                <c:pt idx="6">
                  <c:v>1</c:v>
                </c:pt>
                <c:pt idx="7">
                  <c:v>1</c:v>
                </c:pt>
                <c:pt idx="8">
                  <c:v>0</c:v>
                </c:pt>
                <c:pt idx="9">
                  <c:v>0</c:v>
                </c:pt>
                <c:pt idx="10">
                  <c:v>0</c:v>
                </c:pt>
                <c:pt idx="11">
                  <c:v>1</c:v>
                </c:pt>
                <c:pt idx="12">
                  <c:v>1</c:v>
                </c:pt>
                <c:pt idx="13">
                  <c:v>0</c:v>
                </c:pt>
                <c:pt idx="14">
                  <c:v>0</c:v>
                </c:pt>
                <c:pt idx="15">
                  <c:v>0</c:v>
                </c:pt>
                <c:pt idx="16">
                  <c:v>0</c:v>
                </c:pt>
                <c:pt idx="17">
                  <c:v>0</c:v>
                </c:pt>
                <c:pt idx="18">
                  <c:v>0</c:v>
                </c:pt>
                <c:pt idx="19">
                  <c:v>0</c:v>
                </c:pt>
                <c:pt idx="20">
                  <c:v>4</c:v>
                </c:pt>
              </c:numCache>
            </c:numRef>
          </c:val>
          <c:extLst>
            <c:ext xmlns:c16="http://schemas.microsoft.com/office/drawing/2014/chart" uri="{C3380CC4-5D6E-409C-BE32-E72D297353CC}">
              <c16:uniqueId val="{00000001-1F34-4008-B103-DCD9D5B973BB}"/>
            </c:ext>
          </c:extLst>
        </c:ser>
        <c:dLbls>
          <c:showLegendKey val="0"/>
          <c:showVal val="0"/>
          <c:showCatName val="0"/>
          <c:showSerName val="0"/>
          <c:showPercent val="0"/>
          <c:showBubbleSize val="0"/>
        </c:dLbls>
        <c:gapWidth val="50"/>
        <c:overlap val="100"/>
        <c:axId val="411790568"/>
        <c:axId val="411788600"/>
      </c:barChart>
      <c:catAx>
        <c:axId val="4117905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788600"/>
        <c:crosses val="autoZero"/>
        <c:auto val="1"/>
        <c:lblAlgn val="ctr"/>
        <c:lblOffset val="100"/>
        <c:noMultiLvlLbl val="0"/>
      </c:catAx>
      <c:valAx>
        <c:axId val="41178860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790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'Gt Grey Shrike'!$C$10:$N$10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'Gt Grey Shrike'!$C$11:$N$11</c:f>
              <c:numCache>
                <c:formatCode>General</c:formatCode>
                <c:ptCount val="12"/>
                <c:pt idx="0">
                  <c:v>13</c:v>
                </c:pt>
                <c:pt idx="1">
                  <c:v>12</c:v>
                </c:pt>
                <c:pt idx="2">
                  <c:v>7</c:v>
                </c:pt>
                <c:pt idx="3">
                  <c:v>7</c:v>
                </c:pt>
                <c:pt idx="4">
                  <c:v>0</c:v>
                </c:pt>
                <c:pt idx="5">
                  <c:v>0</c:v>
                </c:pt>
                <c:pt idx="6">
                  <c:v>0</c:v>
                </c:pt>
                <c:pt idx="7">
                  <c:v>0</c:v>
                </c:pt>
                <c:pt idx="8">
                  <c:v>0</c:v>
                </c:pt>
                <c:pt idx="9">
                  <c:v>15</c:v>
                </c:pt>
                <c:pt idx="10">
                  <c:v>21</c:v>
                </c:pt>
                <c:pt idx="11">
                  <c:v>12</c:v>
                </c:pt>
              </c:numCache>
            </c:numRef>
          </c:val>
          <c:extLst>
            <c:ext xmlns:c16="http://schemas.microsoft.com/office/drawing/2014/chart" uri="{C3380CC4-5D6E-409C-BE32-E72D297353CC}">
              <c16:uniqueId val="{00000000-C397-4E92-AB2C-B3C871707D95}"/>
            </c:ext>
          </c:extLst>
        </c:ser>
        <c:dLbls>
          <c:showLegendKey val="0"/>
          <c:showVal val="0"/>
          <c:showCatName val="0"/>
          <c:showSerName val="0"/>
          <c:showPercent val="0"/>
          <c:showBubbleSize val="0"/>
        </c:dLbls>
        <c:gapWidth val="50"/>
        <c:overlap val="-27"/>
        <c:axId val="421317496"/>
        <c:axId val="421325368"/>
      </c:barChart>
      <c:catAx>
        <c:axId val="421317496"/>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325368"/>
        <c:crosses val="autoZero"/>
        <c:auto val="1"/>
        <c:lblAlgn val="ctr"/>
        <c:lblOffset val="100"/>
        <c:noMultiLvlLbl val="0"/>
      </c:catAx>
      <c:valAx>
        <c:axId val="421325368"/>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317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'Hooded Crow'!$C$12:$I$12</c:f>
              <c:strCache>
                <c:ptCount val="7"/>
                <c:pt idx="0">
                  <c:v>1940/1 - 49/50</c:v>
                </c:pt>
                <c:pt idx="1">
                  <c:v>1950/1 - 59/60</c:v>
                </c:pt>
                <c:pt idx="2">
                  <c:v>1960/1 - 69/70</c:v>
                </c:pt>
                <c:pt idx="3">
                  <c:v>1970/1 - 79/80</c:v>
                </c:pt>
                <c:pt idx="4">
                  <c:v>1980/1  -89/90</c:v>
                </c:pt>
                <c:pt idx="5">
                  <c:v>1990/1 - 99/2000</c:v>
                </c:pt>
                <c:pt idx="6">
                  <c:v>2000/1- 2009/10</c:v>
                </c:pt>
              </c:strCache>
            </c:strRef>
          </c:cat>
          <c:val>
            <c:numRef>
              <c:f>'Hooded Crow'!$C$13:$I$13</c:f>
              <c:numCache>
                <c:formatCode>General</c:formatCode>
                <c:ptCount val="7"/>
                <c:pt idx="0">
                  <c:v>1</c:v>
                </c:pt>
                <c:pt idx="1">
                  <c:v>5</c:v>
                </c:pt>
                <c:pt idx="2">
                  <c:v>6</c:v>
                </c:pt>
                <c:pt idx="3">
                  <c:v>12</c:v>
                </c:pt>
                <c:pt idx="4">
                  <c:v>1</c:v>
                </c:pt>
                <c:pt idx="5">
                  <c:v>0</c:v>
                </c:pt>
                <c:pt idx="6">
                  <c:v>0</c:v>
                </c:pt>
              </c:numCache>
            </c:numRef>
          </c:val>
          <c:extLst>
            <c:ext xmlns:c16="http://schemas.microsoft.com/office/drawing/2014/chart" uri="{C3380CC4-5D6E-409C-BE32-E72D297353CC}">
              <c16:uniqueId val="{00000000-BCF3-4AA5-BD1A-72E14B949C4B}"/>
            </c:ext>
          </c:extLst>
        </c:ser>
        <c:dLbls>
          <c:showLegendKey val="0"/>
          <c:showVal val="0"/>
          <c:showCatName val="0"/>
          <c:showSerName val="0"/>
          <c:showPercent val="0"/>
          <c:showBubbleSize val="0"/>
        </c:dLbls>
        <c:gapWidth val="219"/>
        <c:overlap val="-27"/>
        <c:axId val="314346112"/>
        <c:axId val="314347424"/>
      </c:barChart>
      <c:catAx>
        <c:axId val="314346112"/>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347424"/>
        <c:crosses val="autoZero"/>
        <c:auto val="1"/>
        <c:lblAlgn val="ctr"/>
        <c:lblOffset val="100"/>
        <c:noMultiLvlLbl val="0"/>
      </c:catAx>
      <c:valAx>
        <c:axId val="314347424"/>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34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'Hooded Crow'!$C$25:$N$25</c:f>
              <c:strCache>
                <c:ptCount val="12"/>
                <c:pt idx="0">
                  <c:v>Jan</c:v>
                </c:pt>
                <c:pt idx="1">
                  <c:v>Feb</c:v>
                </c:pt>
                <c:pt idx="2">
                  <c:v> Mar</c:v>
                </c:pt>
                <c:pt idx="3">
                  <c:v>Apr</c:v>
                </c:pt>
                <c:pt idx="4">
                  <c:v> May</c:v>
                </c:pt>
                <c:pt idx="5">
                  <c:v>Jun</c:v>
                </c:pt>
                <c:pt idx="6">
                  <c:v>Jul</c:v>
                </c:pt>
                <c:pt idx="7">
                  <c:v>Aug</c:v>
                </c:pt>
                <c:pt idx="8">
                  <c:v>Sep</c:v>
                </c:pt>
                <c:pt idx="9">
                  <c:v> Oct</c:v>
                </c:pt>
                <c:pt idx="10">
                  <c:v> Nov</c:v>
                </c:pt>
                <c:pt idx="11">
                  <c:v>Dec</c:v>
                </c:pt>
              </c:strCache>
            </c:strRef>
          </c:cat>
          <c:val>
            <c:numRef>
              <c:f>'Hooded Crow'!$C$26:$N$26</c:f>
              <c:numCache>
                <c:formatCode>General</c:formatCode>
                <c:ptCount val="12"/>
                <c:pt idx="0">
                  <c:v>5</c:v>
                </c:pt>
                <c:pt idx="1">
                  <c:v>2</c:v>
                </c:pt>
                <c:pt idx="2">
                  <c:v>1</c:v>
                </c:pt>
                <c:pt idx="3">
                  <c:v>2</c:v>
                </c:pt>
                <c:pt idx="4">
                  <c:v>0</c:v>
                </c:pt>
                <c:pt idx="5">
                  <c:v>0</c:v>
                </c:pt>
                <c:pt idx="6">
                  <c:v>0</c:v>
                </c:pt>
                <c:pt idx="7">
                  <c:v>1</c:v>
                </c:pt>
                <c:pt idx="8">
                  <c:v>0</c:v>
                </c:pt>
                <c:pt idx="9">
                  <c:v>3</c:v>
                </c:pt>
                <c:pt idx="10">
                  <c:v>7</c:v>
                </c:pt>
                <c:pt idx="11">
                  <c:v>4</c:v>
                </c:pt>
              </c:numCache>
            </c:numRef>
          </c:val>
          <c:extLst>
            <c:ext xmlns:c16="http://schemas.microsoft.com/office/drawing/2014/chart" uri="{C3380CC4-5D6E-409C-BE32-E72D297353CC}">
              <c16:uniqueId val="{00000000-92A1-417C-8194-91D15140615A}"/>
            </c:ext>
          </c:extLst>
        </c:ser>
        <c:dLbls>
          <c:showLegendKey val="0"/>
          <c:showVal val="0"/>
          <c:showCatName val="0"/>
          <c:showSerName val="0"/>
          <c:showPercent val="0"/>
          <c:showBubbleSize val="0"/>
        </c:dLbls>
        <c:gapWidth val="50"/>
        <c:overlap val="-27"/>
        <c:axId val="421321104"/>
        <c:axId val="421320120"/>
      </c:barChart>
      <c:catAx>
        <c:axId val="421321104"/>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320120"/>
        <c:crosses val="autoZero"/>
        <c:auto val="1"/>
        <c:lblAlgn val="ctr"/>
        <c:lblOffset val="100"/>
        <c:noMultiLvlLbl val="0"/>
      </c:catAx>
      <c:valAx>
        <c:axId val="421320120"/>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32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Pintail!$C$24:$N$24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Pintail!$C$25:$N$25</c:f>
              <c:numCache>
                <c:formatCode>General</c:formatCode>
                <c:ptCount val="12"/>
                <c:pt idx="0">
                  <c:v>13.35</c:v>
                </c:pt>
                <c:pt idx="1">
                  <c:v>10.5</c:v>
                </c:pt>
                <c:pt idx="2">
                  <c:v>5.0999999999999996</c:v>
                </c:pt>
                <c:pt idx="3">
                  <c:v>0.55000000000000004</c:v>
                </c:pt>
                <c:pt idx="4">
                  <c:v>0.15</c:v>
                </c:pt>
                <c:pt idx="5">
                  <c:v>0</c:v>
                </c:pt>
                <c:pt idx="6">
                  <c:v>0</c:v>
                </c:pt>
                <c:pt idx="7">
                  <c:v>0.2</c:v>
                </c:pt>
                <c:pt idx="8">
                  <c:v>2.4</c:v>
                </c:pt>
                <c:pt idx="9">
                  <c:v>2.65</c:v>
                </c:pt>
                <c:pt idx="10">
                  <c:v>2.5</c:v>
                </c:pt>
                <c:pt idx="11">
                  <c:v>6.65</c:v>
                </c:pt>
              </c:numCache>
            </c:numRef>
          </c:val>
          <c:extLst>
            <c:ext xmlns:c16="http://schemas.microsoft.com/office/drawing/2014/chart" uri="{C3380CC4-5D6E-409C-BE32-E72D297353CC}">
              <c16:uniqueId val="{00000000-950C-4A1A-9AA6-C8FF10DE8045}"/>
            </c:ext>
          </c:extLst>
        </c:ser>
        <c:dLbls>
          <c:showLegendKey val="0"/>
          <c:showVal val="0"/>
          <c:showCatName val="0"/>
          <c:showSerName val="0"/>
          <c:showPercent val="0"/>
          <c:showBubbleSize val="0"/>
        </c:dLbls>
        <c:gapWidth val="50"/>
        <c:axId val="117838592"/>
        <c:axId val="117840128"/>
      </c:barChart>
      <c:catAx>
        <c:axId val="117838592"/>
        <c:scaling>
          <c:orientation val="minMax"/>
        </c:scaling>
        <c:delete val="0"/>
        <c:axPos val="b"/>
        <c:numFmt formatCode="General" sourceLinked="0"/>
        <c:majorTickMark val="out"/>
        <c:minorTickMark val="none"/>
        <c:tickLblPos val="nextTo"/>
        <c:crossAx val="117840128"/>
        <c:crosses val="autoZero"/>
        <c:auto val="1"/>
        <c:lblAlgn val="ctr"/>
        <c:lblOffset val="100"/>
        <c:noMultiLvlLbl val="0"/>
      </c:catAx>
      <c:valAx>
        <c:axId val="117840128"/>
        <c:scaling>
          <c:orientation val="minMax"/>
        </c:scaling>
        <c:delete val="0"/>
        <c:axPos val="l"/>
        <c:numFmt formatCode="General" sourceLinked="1"/>
        <c:majorTickMark val="out"/>
        <c:minorTickMark val="none"/>
        <c:tickLblPos val="nextTo"/>
        <c:crossAx val="117838592"/>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Firecrest!$B$16</c:f>
              <c:strCache>
                <c:ptCount val="1"/>
                <c:pt idx="0">
                  <c:v>E Berks survey area</c:v>
                </c:pt>
              </c:strCache>
            </c:strRef>
          </c:tx>
          <c:spPr>
            <a:solidFill>
              <a:schemeClr val="accent1"/>
            </a:solidFill>
            <a:ln>
              <a:noFill/>
            </a:ln>
            <a:effectLst/>
          </c:spPr>
          <c:invertIfNegative val="0"/>
          <c:cat>
            <c:numRef>
              <c:f>Firecrest!$C$15:$L$15</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Firecrest!$C$16:$L$16</c:f>
              <c:numCache>
                <c:formatCode>General</c:formatCode>
                <c:ptCount val="10"/>
                <c:pt idx="0">
                  <c:v>43</c:v>
                </c:pt>
                <c:pt idx="1">
                  <c:v>43</c:v>
                </c:pt>
                <c:pt idx="2">
                  <c:v>70</c:v>
                </c:pt>
                <c:pt idx="3">
                  <c:v>73</c:v>
                </c:pt>
                <c:pt idx="4">
                  <c:v>67</c:v>
                </c:pt>
                <c:pt idx="5">
                  <c:v>54</c:v>
                </c:pt>
                <c:pt idx="6">
                  <c:v>72</c:v>
                </c:pt>
                <c:pt idx="7">
                  <c:v>78</c:v>
                </c:pt>
                <c:pt idx="8">
                  <c:v>32</c:v>
                </c:pt>
                <c:pt idx="9">
                  <c:v>72</c:v>
                </c:pt>
              </c:numCache>
            </c:numRef>
          </c:val>
          <c:extLst>
            <c:ext xmlns:c16="http://schemas.microsoft.com/office/drawing/2014/chart" uri="{C3380CC4-5D6E-409C-BE32-E72D297353CC}">
              <c16:uniqueId val="{00000000-C20B-48D7-BC24-A40D4E02BD7D}"/>
            </c:ext>
          </c:extLst>
        </c:ser>
        <c:ser>
          <c:idx val="1"/>
          <c:order val="1"/>
          <c:tx>
            <c:strRef>
              <c:f>Firecrest!$B$17</c:f>
              <c:strCache>
                <c:ptCount val="1"/>
                <c:pt idx="0">
                  <c:v>Rest of county</c:v>
                </c:pt>
              </c:strCache>
            </c:strRef>
          </c:tx>
          <c:spPr>
            <a:solidFill>
              <a:schemeClr val="accent2"/>
            </a:solidFill>
            <a:ln>
              <a:noFill/>
            </a:ln>
            <a:effectLst/>
          </c:spPr>
          <c:invertIfNegative val="0"/>
          <c:cat>
            <c:numRef>
              <c:f>Firecrest!$C$15:$L$15</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Firecrest!$C$17:$L$17</c:f>
              <c:numCache>
                <c:formatCode>General</c:formatCode>
                <c:ptCount val="10"/>
                <c:pt idx="0">
                  <c:v>2</c:v>
                </c:pt>
                <c:pt idx="1">
                  <c:v>7</c:v>
                </c:pt>
                <c:pt idx="2">
                  <c:v>0</c:v>
                </c:pt>
                <c:pt idx="3">
                  <c:v>10</c:v>
                </c:pt>
                <c:pt idx="4">
                  <c:v>0</c:v>
                </c:pt>
                <c:pt idx="5">
                  <c:v>8</c:v>
                </c:pt>
                <c:pt idx="6">
                  <c:v>6</c:v>
                </c:pt>
                <c:pt idx="7">
                  <c:v>4</c:v>
                </c:pt>
                <c:pt idx="8">
                  <c:v>2</c:v>
                </c:pt>
                <c:pt idx="9">
                  <c:v>21</c:v>
                </c:pt>
              </c:numCache>
            </c:numRef>
          </c:val>
          <c:extLst>
            <c:ext xmlns:c16="http://schemas.microsoft.com/office/drawing/2014/chart" uri="{C3380CC4-5D6E-409C-BE32-E72D297353CC}">
              <c16:uniqueId val="{00000001-C20B-48D7-BC24-A40D4E02BD7D}"/>
            </c:ext>
          </c:extLst>
        </c:ser>
        <c:dLbls>
          <c:showLegendKey val="0"/>
          <c:showVal val="0"/>
          <c:showCatName val="0"/>
          <c:showSerName val="0"/>
          <c:showPercent val="0"/>
          <c:showBubbleSize val="0"/>
        </c:dLbls>
        <c:gapWidth val="100"/>
        <c:axId val="420576128"/>
        <c:axId val="420577440"/>
      </c:barChart>
      <c:catAx>
        <c:axId val="420576128"/>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577440"/>
        <c:crosses val="autoZero"/>
        <c:auto val="1"/>
        <c:lblAlgn val="ctr"/>
        <c:lblOffset val="100"/>
        <c:noMultiLvlLbl val="0"/>
      </c:catAx>
      <c:valAx>
        <c:axId val="420577440"/>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576128"/>
        <c:crosses val="autoZero"/>
        <c:crossBetween val="between"/>
      </c:valAx>
      <c:spPr>
        <a:noFill/>
        <a:ln>
          <a:noFill/>
        </a:ln>
        <a:effectLst/>
      </c:spPr>
    </c:plotArea>
    <c:legend>
      <c:legendPos val="b"/>
      <c:layout>
        <c:manualLayout>
          <c:xMode val="edge"/>
          <c:yMode val="edge"/>
          <c:x val="0.21965201224846895"/>
          <c:y val="6.5392971711869308E-2"/>
          <c:w val="0.59484414136706432"/>
          <c:h val="0.105932944822575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'Wood Warbler'!$B$31:$B$43</c:f>
              <c:strCache>
                <c:ptCount val="13"/>
                <c:pt idx="0">
                  <c:v>1946-50</c:v>
                </c:pt>
                <c:pt idx="1">
                  <c:v>1951-55</c:v>
                </c:pt>
                <c:pt idx="2">
                  <c:v>1956-60</c:v>
                </c:pt>
                <c:pt idx="3">
                  <c:v>1961-65</c:v>
                </c:pt>
                <c:pt idx="4">
                  <c:v>1966-70</c:v>
                </c:pt>
                <c:pt idx="5">
                  <c:v>1971-75</c:v>
                </c:pt>
                <c:pt idx="6">
                  <c:v>1976-80</c:v>
                </c:pt>
                <c:pt idx="7">
                  <c:v>1981-85</c:v>
                </c:pt>
                <c:pt idx="8">
                  <c:v>1986-90</c:v>
                </c:pt>
                <c:pt idx="9">
                  <c:v>1991-95</c:v>
                </c:pt>
                <c:pt idx="10">
                  <c:v>1996-2000</c:v>
                </c:pt>
                <c:pt idx="11">
                  <c:v>2001-05</c:v>
                </c:pt>
                <c:pt idx="12">
                  <c:v>2006 - 10</c:v>
                </c:pt>
              </c:strCache>
            </c:strRef>
          </c:cat>
          <c:val>
            <c:numRef>
              <c:f>'Wood Warbler'!$C$31:$C$43</c:f>
              <c:numCache>
                <c:formatCode>General</c:formatCode>
                <c:ptCount val="13"/>
                <c:pt idx="0">
                  <c:v>6</c:v>
                </c:pt>
                <c:pt idx="1">
                  <c:v>8</c:v>
                </c:pt>
                <c:pt idx="2">
                  <c:v>21</c:v>
                </c:pt>
                <c:pt idx="3">
                  <c:v>16</c:v>
                </c:pt>
                <c:pt idx="4">
                  <c:v>33</c:v>
                </c:pt>
                <c:pt idx="5">
                  <c:v>43</c:v>
                </c:pt>
                <c:pt idx="6">
                  <c:v>40</c:v>
                </c:pt>
                <c:pt idx="7">
                  <c:v>53</c:v>
                </c:pt>
                <c:pt idx="8">
                  <c:v>37</c:v>
                </c:pt>
                <c:pt idx="9">
                  <c:v>34</c:v>
                </c:pt>
                <c:pt idx="10">
                  <c:v>32</c:v>
                </c:pt>
                <c:pt idx="11">
                  <c:v>4</c:v>
                </c:pt>
                <c:pt idx="12">
                  <c:v>14</c:v>
                </c:pt>
              </c:numCache>
            </c:numRef>
          </c:val>
          <c:extLst>
            <c:ext xmlns:c16="http://schemas.microsoft.com/office/drawing/2014/chart" uri="{C3380CC4-5D6E-409C-BE32-E72D297353CC}">
              <c16:uniqueId val="{00000000-7826-40A4-89D7-293186161DA2}"/>
            </c:ext>
          </c:extLst>
        </c:ser>
        <c:dLbls>
          <c:showLegendKey val="0"/>
          <c:showVal val="0"/>
          <c:showCatName val="0"/>
          <c:showSerName val="0"/>
          <c:showPercent val="0"/>
          <c:showBubbleSize val="0"/>
        </c:dLbls>
        <c:gapWidth val="219"/>
        <c:overlap val="-27"/>
        <c:axId val="540552664"/>
        <c:axId val="540548400"/>
      </c:barChart>
      <c:catAx>
        <c:axId val="540552664"/>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548400"/>
        <c:crosses val="autoZero"/>
        <c:auto val="1"/>
        <c:lblAlgn val="ctr"/>
        <c:lblOffset val="100"/>
        <c:noMultiLvlLbl val="0"/>
      </c:catAx>
      <c:valAx>
        <c:axId val="540548400"/>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552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2"/>
            </a:solidFill>
            <a:ln>
              <a:noFill/>
            </a:ln>
            <a:effectLst/>
          </c:spPr>
          <c:invertIfNegative val="0"/>
          <c:cat>
            <c:strRef>
              <c:f>'Wood Warbler'!$B$31:$B$43</c:f>
              <c:strCache>
                <c:ptCount val="13"/>
                <c:pt idx="0">
                  <c:v>1946-50</c:v>
                </c:pt>
                <c:pt idx="1">
                  <c:v>1951-55</c:v>
                </c:pt>
                <c:pt idx="2">
                  <c:v>1956-60</c:v>
                </c:pt>
                <c:pt idx="3">
                  <c:v>1961-65</c:v>
                </c:pt>
                <c:pt idx="4">
                  <c:v>1966-70</c:v>
                </c:pt>
                <c:pt idx="5">
                  <c:v>1971-75</c:v>
                </c:pt>
                <c:pt idx="6">
                  <c:v>1976-80</c:v>
                </c:pt>
                <c:pt idx="7">
                  <c:v>1981-85</c:v>
                </c:pt>
                <c:pt idx="8">
                  <c:v>1986-90</c:v>
                </c:pt>
                <c:pt idx="9">
                  <c:v>1991-95</c:v>
                </c:pt>
                <c:pt idx="10">
                  <c:v>1996-2000</c:v>
                </c:pt>
                <c:pt idx="11">
                  <c:v>2001-05</c:v>
                </c:pt>
                <c:pt idx="12">
                  <c:v>2006 - 10</c:v>
                </c:pt>
              </c:strCache>
            </c:strRef>
          </c:cat>
          <c:val>
            <c:numRef>
              <c:f>'Wood Warbler'!$D$31:$D$43</c:f>
              <c:numCache>
                <c:formatCode>General</c:formatCode>
                <c:ptCount val="13"/>
                <c:pt idx="0">
                  <c:v>0</c:v>
                </c:pt>
                <c:pt idx="1">
                  <c:v>0</c:v>
                </c:pt>
                <c:pt idx="2">
                  <c:v>4</c:v>
                </c:pt>
                <c:pt idx="3">
                  <c:v>15</c:v>
                </c:pt>
                <c:pt idx="4">
                  <c:v>14</c:v>
                </c:pt>
                <c:pt idx="5">
                  <c:v>1</c:v>
                </c:pt>
                <c:pt idx="6">
                  <c:v>1</c:v>
                </c:pt>
                <c:pt idx="7">
                  <c:v>1</c:v>
                </c:pt>
                <c:pt idx="8">
                  <c:v>1</c:v>
                </c:pt>
                <c:pt idx="9">
                  <c:v>1</c:v>
                </c:pt>
                <c:pt idx="10">
                  <c:v>2</c:v>
                </c:pt>
                <c:pt idx="11">
                  <c:v>0</c:v>
                </c:pt>
                <c:pt idx="12">
                  <c:v>0</c:v>
                </c:pt>
              </c:numCache>
            </c:numRef>
          </c:val>
          <c:extLst>
            <c:ext xmlns:c16="http://schemas.microsoft.com/office/drawing/2014/chart" uri="{C3380CC4-5D6E-409C-BE32-E72D297353CC}">
              <c16:uniqueId val="{00000001-0F58-4D24-964B-314C9A79F5CD}"/>
            </c:ext>
          </c:extLst>
        </c:ser>
        <c:dLbls>
          <c:showLegendKey val="0"/>
          <c:showVal val="0"/>
          <c:showCatName val="0"/>
          <c:showSerName val="0"/>
          <c:showPercent val="0"/>
          <c:showBubbleSize val="0"/>
        </c:dLbls>
        <c:gapWidth val="219"/>
        <c:overlap val="-27"/>
        <c:axId val="426255744"/>
        <c:axId val="426260008"/>
      </c:barChart>
      <c:catAx>
        <c:axId val="426255744"/>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60008"/>
        <c:crosses val="autoZero"/>
        <c:auto val="1"/>
        <c:lblAlgn val="ctr"/>
        <c:lblOffset val="100"/>
        <c:noMultiLvlLbl val="0"/>
      </c:catAx>
      <c:valAx>
        <c:axId val="426260008"/>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5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spPr>
            <a:solidFill>
              <a:schemeClr val="accent3"/>
            </a:solidFill>
            <a:ln>
              <a:noFill/>
            </a:ln>
            <a:effectLst/>
          </c:spPr>
          <c:invertIfNegative val="0"/>
          <c:cat>
            <c:strRef>
              <c:f>'Wood Warbler'!$B$31:$B$43</c:f>
              <c:strCache>
                <c:ptCount val="13"/>
                <c:pt idx="0">
                  <c:v>1946-50</c:v>
                </c:pt>
                <c:pt idx="1">
                  <c:v>1951-55</c:v>
                </c:pt>
                <c:pt idx="2">
                  <c:v>1956-60</c:v>
                </c:pt>
                <c:pt idx="3">
                  <c:v>1961-65</c:v>
                </c:pt>
                <c:pt idx="4">
                  <c:v>1966-70</c:v>
                </c:pt>
                <c:pt idx="5">
                  <c:v>1971-75</c:v>
                </c:pt>
                <c:pt idx="6">
                  <c:v>1976-80</c:v>
                </c:pt>
                <c:pt idx="7">
                  <c:v>1981-85</c:v>
                </c:pt>
                <c:pt idx="8">
                  <c:v>1986-90</c:v>
                </c:pt>
                <c:pt idx="9">
                  <c:v>1991-95</c:v>
                </c:pt>
                <c:pt idx="10">
                  <c:v>1996-2000</c:v>
                </c:pt>
                <c:pt idx="11">
                  <c:v>2001-05</c:v>
                </c:pt>
                <c:pt idx="12">
                  <c:v>2006 - 10</c:v>
                </c:pt>
              </c:strCache>
            </c:strRef>
          </c:cat>
          <c:val>
            <c:numRef>
              <c:f>'Wood Warbler'!$E$31:$E$43</c:f>
              <c:numCache>
                <c:formatCode>General</c:formatCode>
                <c:ptCount val="13"/>
                <c:pt idx="0">
                  <c:v>0</c:v>
                </c:pt>
                <c:pt idx="1">
                  <c:v>0</c:v>
                </c:pt>
                <c:pt idx="2">
                  <c:v>1</c:v>
                </c:pt>
                <c:pt idx="3">
                  <c:v>1</c:v>
                </c:pt>
                <c:pt idx="4">
                  <c:v>0</c:v>
                </c:pt>
                <c:pt idx="5">
                  <c:v>2</c:v>
                </c:pt>
                <c:pt idx="6">
                  <c:v>1</c:v>
                </c:pt>
                <c:pt idx="7">
                  <c:v>3</c:v>
                </c:pt>
                <c:pt idx="8">
                  <c:v>4</c:v>
                </c:pt>
                <c:pt idx="9">
                  <c:v>1</c:v>
                </c:pt>
                <c:pt idx="10">
                  <c:v>4</c:v>
                </c:pt>
                <c:pt idx="11">
                  <c:v>1</c:v>
                </c:pt>
                <c:pt idx="12">
                  <c:v>1</c:v>
                </c:pt>
              </c:numCache>
            </c:numRef>
          </c:val>
          <c:extLst>
            <c:ext xmlns:c16="http://schemas.microsoft.com/office/drawing/2014/chart" uri="{C3380CC4-5D6E-409C-BE32-E72D297353CC}">
              <c16:uniqueId val="{00000002-F088-4E66-B49C-17E26BFE3ADF}"/>
            </c:ext>
          </c:extLst>
        </c:ser>
        <c:dLbls>
          <c:showLegendKey val="0"/>
          <c:showVal val="0"/>
          <c:showCatName val="0"/>
          <c:showSerName val="0"/>
          <c:showPercent val="0"/>
          <c:showBubbleSize val="0"/>
        </c:dLbls>
        <c:gapWidth val="219"/>
        <c:overlap val="-27"/>
        <c:axId val="540540528"/>
        <c:axId val="540537576"/>
      </c:barChart>
      <c:catAx>
        <c:axId val="540540528"/>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537576"/>
        <c:crosses val="autoZero"/>
        <c:auto val="1"/>
        <c:lblAlgn val="ctr"/>
        <c:lblOffset val="100"/>
        <c:noMultiLvlLbl val="0"/>
      </c:catAx>
      <c:valAx>
        <c:axId val="540537576"/>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540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Waxwing!$C$12:$N$12</c:f>
              <c:strCache>
                <c:ptCount val="12"/>
                <c:pt idx="0">
                  <c:v>Jan</c:v>
                </c:pt>
                <c:pt idx="1">
                  <c:v>Feb</c:v>
                </c:pt>
                <c:pt idx="2">
                  <c:v>Mar</c:v>
                </c:pt>
                <c:pt idx="3">
                  <c:v>Apr</c:v>
                </c:pt>
                <c:pt idx="4">
                  <c:v>May</c:v>
                </c:pt>
                <c:pt idx="5">
                  <c:v>Jun</c:v>
                </c:pt>
                <c:pt idx="6">
                  <c:v>Jul</c:v>
                </c:pt>
                <c:pt idx="7">
                  <c:v>Aug</c:v>
                </c:pt>
                <c:pt idx="8">
                  <c:v>Sept</c:v>
                </c:pt>
                <c:pt idx="9">
                  <c:v>Oct</c:v>
                </c:pt>
                <c:pt idx="10">
                  <c:v>Nov</c:v>
                </c:pt>
                <c:pt idx="11">
                  <c:v>Dec</c:v>
                </c:pt>
              </c:strCache>
            </c:strRef>
          </c:cat>
          <c:val>
            <c:numRef>
              <c:f>Waxwing!$C$13:$N$13</c:f>
              <c:numCache>
                <c:formatCode>General</c:formatCode>
                <c:ptCount val="12"/>
                <c:pt idx="0">
                  <c:v>26</c:v>
                </c:pt>
                <c:pt idx="1">
                  <c:v>148</c:v>
                </c:pt>
                <c:pt idx="2">
                  <c:v>97</c:v>
                </c:pt>
                <c:pt idx="3">
                  <c:v>108</c:v>
                </c:pt>
                <c:pt idx="4">
                  <c:v>8</c:v>
                </c:pt>
                <c:pt idx="5">
                  <c:v>0</c:v>
                </c:pt>
                <c:pt idx="6">
                  <c:v>0</c:v>
                </c:pt>
                <c:pt idx="7">
                  <c:v>0</c:v>
                </c:pt>
                <c:pt idx="8">
                  <c:v>0</c:v>
                </c:pt>
                <c:pt idx="9">
                  <c:v>0</c:v>
                </c:pt>
                <c:pt idx="10">
                  <c:v>2</c:v>
                </c:pt>
                <c:pt idx="11">
                  <c:v>7</c:v>
                </c:pt>
              </c:numCache>
            </c:numRef>
          </c:val>
          <c:extLst>
            <c:ext xmlns:c16="http://schemas.microsoft.com/office/drawing/2014/chart" uri="{C3380CC4-5D6E-409C-BE32-E72D297353CC}">
              <c16:uniqueId val="{00000000-947E-48B5-AC49-07044B8D8A5F}"/>
            </c:ext>
          </c:extLst>
        </c:ser>
        <c:dLbls>
          <c:showLegendKey val="0"/>
          <c:showVal val="0"/>
          <c:showCatName val="0"/>
          <c:showSerName val="0"/>
          <c:showPercent val="0"/>
          <c:showBubbleSize val="0"/>
        </c:dLbls>
        <c:gapWidth val="219"/>
        <c:overlap val="-27"/>
        <c:axId val="421349312"/>
        <c:axId val="421351608"/>
      </c:barChart>
      <c:catAx>
        <c:axId val="421349312"/>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351608"/>
        <c:crosses val="autoZero"/>
        <c:auto val="1"/>
        <c:lblAlgn val="ctr"/>
        <c:lblOffset val="100"/>
        <c:noMultiLvlLbl val="0"/>
      </c:catAx>
      <c:valAx>
        <c:axId val="421351608"/>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34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Waxwing!$B$29</c:f>
              <c:strCache>
                <c:ptCount val="1"/>
                <c:pt idx="0">
                  <c:v>1995/96</c:v>
                </c:pt>
              </c:strCache>
            </c:strRef>
          </c:tx>
          <c:spPr>
            <a:ln w="28575" cap="rnd">
              <a:solidFill>
                <a:schemeClr val="accent1"/>
              </a:solidFill>
              <a:round/>
            </a:ln>
            <a:effectLst/>
          </c:spPr>
          <c:marker>
            <c:symbol val="none"/>
          </c:marker>
          <c:cat>
            <c:strRef>
              <c:f>Waxwing!$C$28:$N$28</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Waxwing!$C$29:$N$29</c:f>
              <c:numCache>
                <c:formatCode>General</c:formatCode>
                <c:ptCount val="12"/>
                <c:pt idx="0">
                  <c:v>0</c:v>
                </c:pt>
                <c:pt idx="1">
                  <c:v>0</c:v>
                </c:pt>
                <c:pt idx="2">
                  <c:v>0</c:v>
                </c:pt>
                <c:pt idx="3">
                  <c:v>0</c:v>
                </c:pt>
                <c:pt idx="4">
                  <c:v>0</c:v>
                </c:pt>
                <c:pt idx="5">
                  <c:v>0</c:v>
                </c:pt>
                <c:pt idx="6">
                  <c:v>0</c:v>
                </c:pt>
                <c:pt idx="7">
                  <c:v>94</c:v>
                </c:pt>
                <c:pt idx="8">
                  <c:v>65</c:v>
                </c:pt>
                <c:pt idx="9">
                  <c:v>0</c:v>
                </c:pt>
                <c:pt idx="10">
                  <c:v>0</c:v>
                </c:pt>
                <c:pt idx="11">
                  <c:v>0</c:v>
                </c:pt>
              </c:numCache>
            </c:numRef>
          </c:val>
          <c:smooth val="0"/>
          <c:extLst>
            <c:ext xmlns:c16="http://schemas.microsoft.com/office/drawing/2014/chart" uri="{C3380CC4-5D6E-409C-BE32-E72D297353CC}">
              <c16:uniqueId val="{00000000-AB93-4035-A13E-BF1AE8514ABF}"/>
            </c:ext>
          </c:extLst>
        </c:ser>
        <c:ser>
          <c:idx val="1"/>
          <c:order val="1"/>
          <c:tx>
            <c:strRef>
              <c:f>Waxwing!$B$30</c:f>
              <c:strCache>
                <c:ptCount val="1"/>
                <c:pt idx="0">
                  <c:v>2004/05</c:v>
                </c:pt>
              </c:strCache>
            </c:strRef>
          </c:tx>
          <c:spPr>
            <a:ln w="28575" cap="rnd">
              <a:solidFill>
                <a:schemeClr val="accent2"/>
              </a:solidFill>
              <a:round/>
            </a:ln>
            <a:effectLst/>
          </c:spPr>
          <c:marker>
            <c:symbol val="none"/>
          </c:marker>
          <c:cat>
            <c:strRef>
              <c:f>Waxwing!$C$28:$N$28</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Waxwing!$C$30:$N$30</c:f>
              <c:numCache>
                <c:formatCode>General</c:formatCode>
                <c:ptCount val="12"/>
                <c:pt idx="0">
                  <c:v>0</c:v>
                </c:pt>
                <c:pt idx="1">
                  <c:v>0</c:v>
                </c:pt>
                <c:pt idx="2">
                  <c:v>0</c:v>
                </c:pt>
                <c:pt idx="3">
                  <c:v>0</c:v>
                </c:pt>
                <c:pt idx="4">
                  <c:v>0</c:v>
                </c:pt>
                <c:pt idx="5">
                  <c:v>28</c:v>
                </c:pt>
                <c:pt idx="6">
                  <c:v>640</c:v>
                </c:pt>
                <c:pt idx="7">
                  <c:v>2490</c:v>
                </c:pt>
                <c:pt idx="8">
                  <c:v>545</c:v>
                </c:pt>
                <c:pt idx="9">
                  <c:v>1400</c:v>
                </c:pt>
                <c:pt idx="10">
                  <c:v>0</c:v>
                </c:pt>
                <c:pt idx="11">
                  <c:v>0</c:v>
                </c:pt>
              </c:numCache>
            </c:numRef>
          </c:val>
          <c:smooth val="0"/>
          <c:extLst>
            <c:ext xmlns:c16="http://schemas.microsoft.com/office/drawing/2014/chart" uri="{C3380CC4-5D6E-409C-BE32-E72D297353CC}">
              <c16:uniqueId val="{00000001-AB93-4035-A13E-BF1AE8514ABF}"/>
            </c:ext>
          </c:extLst>
        </c:ser>
        <c:ser>
          <c:idx val="2"/>
          <c:order val="2"/>
          <c:tx>
            <c:strRef>
              <c:f>Waxwing!$B$31</c:f>
              <c:strCache>
                <c:ptCount val="1"/>
                <c:pt idx="0">
                  <c:v>2010/11</c:v>
                </c:pt>
              </c:strCache>
            </c:strRef>
          </c:tx>
          <c:spPr>
            <a:ln w="28575" cap="rnd">
              <a:solidFill>
                <a:schemeClr val="accent3"/>
              </a:solidFill>
              <a:round/>
            </a:ln>
            <a:effectLst/>
          </c:spPr>
          <c:marker>
            <c:symbol val="none"/>
          </c:marker>
          <c:cat>
            <c:strRef>
              <c:f>Waxwing!$C$28:$N$28</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Waxwing!$C$31:$N$31</c:f>
              <c:numCache>
                <c:formatCode>General</c:formatCode>
                <c:ptCount val="12"/>
                <c:pt idx="0">
                  <c:v>0</c:v>
                </c:pt>
                <c:pt idx="1">
                  <c:v>0</c:v>
                </c:pt>
                <c:pt idx="2">
                  <c:v>0</c:v>
                </c:pt>
                <c:pt idx="3">
                  <c:v>0</c:v>
                </c:pt>
                <c:pt idx="4">
                  <c:v>85</c:v>
                </c:pt>
                <c:pt idx="5">
                  <c:v>996</c:v>
                </c:pt>
                <c:pt idx="6">
                  <c:v>826</c:v>
                </c:pt>
                <c:pt idx="7">
                  <c:v>1100</c:v>
                </c:pt>
                <c:pt idx="8">
                  <c:v>809</c:v>
                </c:pt>
                <c:pt idx="9">
                  <c:v>205</c:v>
                </c:pt>
                <c:pt idx="10">
                  <c:v>0</c:v>
                </c:pt>
                <c:pt idx="11">
                  <c:v>0</c:v>
                </c:pt>
              </c:numCache>
            </c:numRef>
          </c:val>
          <c:smooth val="0"/>
          <c:extLst>
            <c:ext xmlns:c16="http://schemas.microsoft.com/office/drawing/2014/chart" uri="{C3380CC4-5D6E-409C-BE32-E72D297353CC}">
              <c16:uniqueId val="{00000002-AB93-4035-A13E-BF1AE8514ABF}"/>
            </c:ext>
          </c:extLst>
        </c:ser>
        <c:ser>
          <c:idx val="3"/>
          <c:order val="3"/>
          <c:tx>
            <c:strRef>
              <c:f>Waxwing!$B$32</c:f>
              <c:strCache>
                <c:ptCount val="1"/>
                <c:pt idx="0">
                  <c:v>2012/13</c:v>
                </c:pt>
              </c:strCache>
            </c:strRef>
          </c:tx>
          <c:spPr>
            <a:ln w="28575" cap="rnd">
              <a:solidFill>
                <a:schemeClr val="accent4"/>
              </a:solidFill>
              <a:round/>
            </a:ln>
            <a:effectLst/>
          </c:spPr>
          <c:marker>
            <c:symbol val="none"/>
          </c:marker>
          <c:cat>
            <c:strRef>
              <c:f>Waxwing!$C$28:$N$28</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Waxwing!$C$32:$N$32</c:f>
              <c:numCache>
                <c:formatCode>General</c:formatCode>
                <c:ptCount val="12"/>
                <c:pt idx="0">
                  <c:v>0</c:v>
                </c:pt>
                <c:pt idx="1">
                  <c:v>0</c:v>
                </c:pt>
                <c:pt idx="2">
                  <c:v>0</c:v>
                </c:pt>
                <c:pt idx="3">
                  <c:v>0</c:v>
                </c:pt>
                <c:pt idx="4">
                  <c:v>27</c:v>
                </c:pt>
                <c:pt idx="5">
                  <c:v>270</c:v>
                </c:pt>
                <c:pt idx="6">
                  <c:v>340</c:v>
                </c:pt>
                <c:pt idx="7">
                  <c:v>166</c:v>
                </c:pt>
                <c:pt idx="8">
                  <c:v>366</c:v>
                </c:pt>
                <c:pt idx="9">
                  <c:v>68</c:v>
                </c:pt>
                <c:pt idx="10">
                  <c:v>0</c:v>
                </c:pt>
                <c:pt idx="11">
                  <c:v>0</c:v>
                </c:pt>
              </c:numCache>
            </c:numRef>
          </c:val>
          <c:smooth val="0"/>
          <c:extLst>
            <c:ext xmlns:c16="http://schemas.microsoft.com/office/drawing/2014/chart" uri="{C3380CC4-5D6E-409C-BE32-E72D297353CC}">
              <c16:uniqueId val="{00000003-AB93-4035-A13E-BF1AE8514ABF}"/>
            </c:ext>
          </c:extLst>
        </c:ser>
        <c:dLbls>
          <c:showLegendKey val="0"/>
          <c:showVal val="0"/>
          <c:showCatName val="0"/>
          <c:showSerName val="0"/>
          <c:showPercent val="0"/>
          <c:showBubbleSize val="0"/>
        </c:dLbls>
        <c:smooth val="0"/>
        <c:axId val="539847512"/>
        <c:axId val="539843248"/>
      </c:lineChart>
      <c:catAx>
        <c:axId val="539847512"/>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843248"/>
        <c:crosses val="autoZero"/>
        <c:auto val="1"/>
        <c:lblAlgn val="ctr"/>
        <c:lblOffset val="100"/>
        <c:noMultiLvlLbl val="0"/>
      </c:catAx>
      <c:valAx>
        <c:axId val="539843248"/>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847512"/>
        <c:crosses val="autoZero"/>
        <c:crossBetween val="between"/>
      </c:valAx>
      <c:spPr>
        <a:noFill/>
        <a:ln>
          <a:noFill/>
        </a:ln>
        <a:effectLst/>
      </c:spPr>
    </c:plotArea>
    <c:legend>
      <c:legendPos val="b"/>
      <c:layout>
        <c:manualLayout>
          <c:xMode val="edge"/>
          <c:yMode val="edge"/>
          <c:x val="8.7210848643919495E-2"/>
          <c:y val="6.1020161526462342E-2"/>
          <c:w val="0.26168941382327204"/>
          <c:h val="0.492732373970495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92791738564163"/>
          <c:y val="7.8070310429437365E-2"/>
          <c:w val="0.68308573928258964"/>
          <c:h val="0.70755431612715081"/>
        </c:manualLayout>
      </c:layout>
      <c:barChart>
        <c:barDir val="col"/>
        <c:grouping val="clustered"/>
        <c:varyColors val="0"/>
        <c:ser>
          <c:idx val="0"/>
          <c:order val="0"/>
          <c:spPr>
            <a:solidFill>
              <a:schemeClr val="accent1"/>
            </a:solidFill>
            <a:ln>
              <a:noFill/>
            </a:ln>
            <a:effectLst/>
          </c:spPr>
          <c:invertIfNegative val="0"/>
          <c:cat>
            <c:strRef>
              <c:f>Waxwing!$B$47:$Y$47</c:f>
              <c:strCache>
                <c:ptCount val="24"/>
                <c:pt idx="0">
                  <c:v>1989/90</c:v>
                </c:pt>
                <c:pt idx="1">
                  <c:v>1990/91</c:v>
                </c:pt>
                <c:pt idx="2">
                  <c:v>1991/92</c:v>
                </c:pt>
                <c:pt idx="3">
                  <c:v>1992/93</c:v>
                </c:pt>
                <c:pt idx="4">
                  <c:v>1993/94</c:v>
                </c:pt>
                <c:pt idx="5">
                  <c:v>1994/95</c:v>
                </c:pt>
                <c:pt idx="6">
                  <c:v>1995/96</c:v>
                </c:pt>
                <c:pt idx="7">
                  <c:v>1996/97</c:v>
                </c:pt>
                <c:pt idx="8">
                  <c:v>1997/98</c:v>
                </c:pt>
                <c:pt idx="9">
                  <c:v>1998/99</c:v>
                </c:pt>
                <c:pt idx="10">
                  <c:v>1999/2000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strCache>
            </c:strRef>
          </c:cat>
          <c:val>
            <c:numRef>
              <c:f>Waxwing!$B$48:$Y$48</c:f>
              <c:numCache>
                <c:formatCode>General</c:formatCode>
                <c:ptCount val="24"/>
                <c:pt idx="0">
                  <c:v>0</c:v>
                </c:pt>
                <c:pt idx="1">
                  <c:v>1</c:v>
                </c:pt>
                <c:pt idx="2">
                  <c:v>11</c:v>
                </c:pt>
                <c:pt idx="3">
                  <c:v>0</c:v>
                </c:pt>
                <c:pt idx="4">
                  <c:v>0</c:v>
                </c:pt>
                <c:pt idx="5">
                  <c:v>0</c:v>
                </c:pt>
                <c:pt idx="6">
                  <c:v>94</c:v>
                </c:pt>
                <c:pt idx="7">
                  <c:v>0</c:v>
                </c:pt>
                <c:pt idx="8">
                  <c:v>0</c:v>
                </c:pt>
                <c:pt idx="9">
                  <c:v>0</c:v>
                </c:pt>
                <c:pt idx="10">
                  <c:v>0</c:v>
                </c:pt>
                <c:pt idx="11">
                  <c:v>83</c:v>
                </c:pt>
                <c:pt idx="12">
                  <c:v>1</c:v>
                </c:pt>
                <c:pt idx="13">
                  <c:v>8</c:v>
                </c:pt>
                <c:pt idx="14">
                  <c:v>1</c:v>
                </c:pt>
                <c:pt idx="15">
                  <c:v>2490</c:v>
                </c:pt>
                <c:pt idx="16">
                  <c:v>1</c:v>
                </c:pt>
                <c:pt idx="17">
                  <c:v>0</c:v>
                </c:pt>
                <c:pt idx="18">
                  <c:v>0</c:v>
                </c:pt>
                <c:pt idx="19">
                  <c:v>11</c:v>
                </c:pt>
                <c:pt idx="20">
                  <c:v>0</c:v>
                </c:pt>
                <c:pt idx="21">
                  <c:v>1100</c:v>
                </c:pt>
                <c:pt idx="22">
                  <c:v>36</c:v>
                </c:pt>
                <c:pt idx="23">
                  <c:v>366</c:v>
                </c:pt>
              </c:numCache>
            </c:numRef>
          </c:val>
          <c:extLst>
            <c:ext xmlns:c16="http://schemas.microsoft.com/office/drawing/2014/chart" uri="{C3380CC4-5D6E-409C-BE32-E72D297353CC}">
              <c16:uniqueId val="{00000000-C920-494C-8D29-B196B651675E}"/>
            </c:ext>
          </c:extLst>
        </c:ser>
        <c:dLbls>
          <c:showLegendKey val="0"/>
          <c:showVal val="0"/>
          <c:showCatName val="0"/>
          <c:showSerName val="0"/>
          <c:showPercent val="0"/>
          <c:showBubbleSize val="0"/>
        </c:dLbls>
        <c:gapWidth val="50"/>
        <c:overlap val="-27"/>
        <c:axId val="537729832"/>
        <c:axId val="537730816"/>
      </c:barChart>
      <c:catAx>
        <c:axId val="537729832"/>
        <c:scaling>
          <c:orientation val="minMax"/>
        </c:scaling>
        <c:delete val="0"/>
        <c:axPos val="b"/>
        <c:numFmt formatCode="General" sourceLinked="1"/>
        <c:majorTickMark val="out"/>
        <c:minorTickMark val="none"/>
        <c:tickLblPos val="nextTo"/>
        <c:spPr>
          <a:noFill/>
          <a:ln w="9525" cap="flat" cmpd="sng" algn="ctr">
            <a:solidFill>
              <a:schemeClr val="tx2"/>
            </a:solidFill>
            <a:round/>
          </a:ln>
          <a:effectLst/>
        </c:spPr>
        <c:txPr>
          <a:bodyPr rot="-34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730816"/>
        <c:crosses val="autoZero"/>
        <c:auto val="1"/>
        <c:lblAlgn val="ctr"/>
        <c:lblOffset val="100"/>
        <c:noMultiLvlLbl val="0"/>
      </c:catAx>
      <c:valAx>
        <c:axId val="537730816"/>
        <c:scaling>
          <c:orientation val="minMax"/>
        </c:scaling>
        <c:delete val="0"/>
        <c:axPos val="l"/>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729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Dipper!$D$15:$O$15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Dipper!$D$16:$O$16</c:f>
              <c:numCache>
                <c:formatCode>General</c:formatCode>
                <c:ptCount val="12"/>
                <c:pt idx="0">
                  <c:v>3</c:v>
                </c:pt>
                <c:pt idx="1">
                  <c:v>3</c:v>
                </c:pt>
                <c:pt idx="2">
                  <c:v>4</c:v>
                </c:pt>
                <c:pt idx="3">
                  <c:v>3</c:v>
                </c:pt>
                <c:pt idx="4">
                  <c:v>7</c:v>
                </c:pt>
                <c:pt idx="5">
                  <c:v>5</c:v>
                </c:pt>
                <c:pt idx="6">
                  <c:v>4</c:v>
                </c:pt>
                <c:pt idx="7">
                  <c:v>5</c:v>
                </c:pt>
                <c:pt idx="8">
                  <c:v>3</c:v>
                </c:pt>
                <c:pt idx="9">
                  <c:v>2</c:v>
                </c:pt>
                <c:pt idx="10">
                  <c:v>1</c:v>
                </c:pt>
                <c:pt idx="11">
                  <c:v>4</c:v>
                </c:pt>
              </c:numCache>
            </c:numRef>
          </c:val>
          <c:extLst>
            <c:ext xmlns:c16="http://schemas.microsoft.com/office/drawing/2014/chart" uri="{C3380CC4-5D6E-409C-BE32-E72D297353CC}">
              <c16:uniqueId val="{00000000-FB2B-42AB-8BE3-88F497BAE4CA}"/>
            </c:ext>
          </c:extLst>
        </c:ser>
        <c:dLbls>
          <c:showLegendKey val="0"/>
          <c:showVal val="0"/>
          <c:showCatName val="0"/>
          <c:showSerName val="0"/>
          <c:showPercent val="0"/>
          <c:showBubbleSize val="0"/>
        </c:dLbls>
        <c:gapWidth val="50"/>
        <c:overlap val="-27"/>
        <c:axId val="408261104"/>
        <c:axId val="298498008"/>
      </c:barChart>
      <c:catAx>
        <c:axId val="40826110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8498008"/>
        <c:crosses val="autoZero"/>
        <c:auto val="1"/>
        <c:lblAlgn val="ctr"/>
        <c:lblOffset val="100"/>
        <c:noMultiLvlLbl val="0"/>
      </c:catAx>
      <c:valAx>
        <c:axId val="29849800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6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'Ring Ouzel'!$C$26:$N$26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'Ring Ouzel'!$C$27:$N$27</c:f>
              <c:numCache>
                <c:formatCode>General</c:formatCode>
                <c:ptCount val="12"/>
                <c:pt idx="0">
                  <c:v>0</c:v>
                </c:pt>
                <c:pt idx="1">
                  <c:v>0</c:v>
                </c:pt>
                <c:pt idx="2">
                  <c:v>21</c:v>
                </c:pt>
                <c:pt idx="3">
                  <c:v>111</c:v>
                </c:pt>
                <c:pt idx="4">
                  <c:v>11</c:v>
                </c:pt>
                <c:pt idx="5">
                  <c:v>1</c:v>
                </c:pt>
                <c:pt idx="6">
                  <c:v>0</c:v>
                </c:pt>
                <c:pt idx="7">
                  <c:v>0</c:v>
                </c:pt>
                <c:pt idx="8">
                  <c:v>3</c:v>
                </c:pt>
                <c:pt idx="9">
                  <c:v>67</c:v>
                </c:pt>
                <c:pt idx="10">
                  <c:v>3</c:v>
                </c:pt>
                <c:pt idx="11">
                  <c:v>0</c:v>
                </c:pt>
              </c:numCache>
            </c:numRef>
          </c:val>
          <c:extLst>
            <c:ext xmlns:c16="http://schemas.microsoft.com/office/drawing/2014/chart" uri="{C3380CC4-5D6E-409C-BE32-E72D297353CC}">
              <c16:uniqueId val="{00000000-ECB2-4707-ABD8-31819CC52222}"/>
            </c:ext>
          </c:extLst>
        </c:ser>
        <c:dLbls>
          <c:showLegendKey val="0"/>
          <c:showVal val="0"/>
          <c:showCatName val="0"/>
          <c:showSerName val="0"/>
          <c:showPercent val="0"/>
          <c:showBubbleSize val="0"/>
        </c:dLbls>
        <c:gapWidth val="50"/>
        <c:overlap val="-27"/>
        <c:axId val="265769040"/>
        <c:axId val="403230680"/>
      </c:barChart>
      <c:catAx>
        <c:axId val="26576904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230680"/>
        <c:crosses val="autoZero"/>
        <c:auto val="1"/>
        <c:lblAlgn val="ctr"/>
        <c:lblOffset val="100"/>
        <c:noMultiLvlLbl val="0"/>
      </c:catAx>
      <c:valAx>
        <c:axId val="40323068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5769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'Ring Ouzel'!$R$27</c:f>
              <c:strCache>
                <c:ptCount val="1"/>
                <c:pt idx="0">
                  <c:v>Spring</c:v>
                </c:pt>
              </c:strCache>
            </c:strRef>
          </c:tx>
          <c:spPr>
            <a:solidFill>
              <a:schemeClr val="accent1"/>
            </a:solidFill>
            <a:ln>
              <a:noFill/>
            </a:ln>
            <a:effectLst/>
          </c:spPr>
          <c:invertIfNegative val="0"/>
          <c:cat>
            <c:strRef>
              <c:f>'Ring Ouzel'!$Q$28:$Q$33</c:f>
              <c:strCache>
                <c:ptCount val="6"/>
                <c:pt idx="0">
                  <c:v>1951-60</c:v>
                </c:pt>
                <c:pt idx="1">
                  <c:v>1961-70</c:v>
                </c:pt>
                <c:pt idx="2">
                  <c:v>1971-80</c:v>
                </c:pt>
                <c:pt idx="3">
                  <c:v>1981-90</c:v>
                </c:pt>
                <c:pt idx="4">
                  <c:v>1991-2000</c:v>
                </c:pt>
                <c:pt idx="5">
                  <c:v>2001-10</c:v>
                </c:pt>
              </c:strCache>
            </c:strRef>
          </c:cat>
          <c:val>
            <c:numRef>
              <c:f>'Ring Ouzel'!$R$28:$R$33</c:f>
              <c:numCache>
                <c:formatCode>General</c:formatCode>
                <c:ptCount val="6"/>
                <c:pt idx="0">
                  <c:v>5</c:v>
                </c:pt>
                <c:pt idx="1">
                  <c:v>17</c:v>
                </c:pt>
                <c:pt idx="2">
                  <c:v>17</c:v>
                </c:pt>
                <c:pt idx="3">
                  <c:v>21</c:v>
                </c:pt>
                <c:pt idx="4">
                  <c:v>19</c:v>
                </c:pt>
                <c:pt idx="5">
                  <c:v>65</c:v>
                </c:pt>
              </c:numCache>
            </c:numRef>
          </c:val>
          <c:extLst>
            <c:ext xmlns:c16="http://schemas.microsoft.com/office/drawing/2014/chart" uri="{C3380CC4-5D6E-409C-BE32-E72D297353CC}">
              <c16:uniqueId val="{00000000-4301-4B51-A809-CB771D7E2CFB}"/>
            </c:ext>
          </c:extLst>
        </c:ser>
        <c:ser>
          <c:idx val="1"/>
          <c:order val="1"/>
          <c:tx>
            <c:strRef>
              <c:f>'Ring Ouzel'!$S$27</c:f>
              <c:strCache>
                <c:ptCount val="1"/>
                <c:pt idx="0">
                  <c:v>Autumn</c:v>
                </c:pt>
              </c:strCache>
            </c:strRef>
          </c:tx>
          <c:spPr>
            <a:solidFill>
              <a:schemeClr val="accent2"/>
            </a:solidFill>
            <a:ln>
              <a:noFill/>
            </a:ln>
            <a:effectLst/>
          </c:spPr>
          <c:invertIfNegative val="0"/>
          <c:cat>
            <c:strRef>
              <c:f>'Ring Ouzel'!$Q$28:$Q$33</c:f>
              <c:strCache>
                <c:ptCount val="6"/>
                <c:pt idx="0">
                  <c:v>1951-60</c:v>
                </c:pt>
                <c:pt idx="1">
                  <c:v>1961-70</c:v>
                </c:pt>
                <c:pt idx="2">
                  <c:v>1971-80</c:v>
                </c:pt>
                <c:pt idx="3">
                  <c:v>1981-90</c:v>
                </c:pt>
                <c:pt idx="4">
                  <c:v>1991-2000</c:v>
                </c:pt>
                <c:pt idx="5">
                  <c:v>2001-10</c:v>
                </c:pt>
              </c:strCache>
            </c:strRef>
          </c:cat>
          <c:val>
            <c:numRef>
              <c:f>'Ring Ouzel'!$S$28:$S$33</c:f>
              <c:numCache>
                <c:formatCode>General</c:formatCode>
                <c:ptCount val="6"/>
                <c:pt idx="0">
                  <c:v>0</c:v>
                </c:pt>
                <c:pt idx="1">
                  <c:v>38</c:v>
                </c:pt>
                <c:pt idx="2">
                  <c:v>8</c:v>
                </c:pt>
                <c:pt idx="3">
                  <c:v>6</c:v>
                </c:pt>
                <c:pt idx="4">
                  <c:v>2</c:v>
                </c:pt>
                <c:pt idx="5">
                  <c:v>19</c:v>
                </c:pt>
              </c:numCache>
            </c:numRef>
          </c:val>
          <c:extLst>
            <c:ext xmlns:c16="http://schemas.microsoft.com/office/drawing/2014/chart" uri="{C3380CC4-5D6E-409C-BE32-E72D297353CC}">
              <c16:uniqueId val="{00000001-4301-4B51-A809-CB771D7E2CFB}"/>
            </c:ext>
          </c:extLst>
        </c:ser>
        <c:dLbls>
          <c:showLegendKey val="0"/>
          <c:showVal val="0"/>
          <c:showCatName val="0"/>
          <c:showSerName val="0"/>
          <c:showPercent val="0"/>
          <c:showBubbleSize val="0"/>
        </c:dLbls>
        <c:gapWidth val="100"/>
        <c:overlap val="30"/>
        <c:axId val="493438816"/>
        <c:axId val="493444720"/>
      </c:barChart>
      <c:catAx>
        <c:axId val="49343881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44720"/>
        <c:crosses val="autoZero"/>
        <c:auto val="1"/>
        <c:lblAlgn val="ctr"/>
        <c:lblOffset val="100"/>
        <c:noMultiLvlLbl val="0"/>
      </c:catAx>
      <c:valAx>
        <c:axId val="49344472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38816"/>
        <c:crosses val="autoZero"/>
        <c:crossBetween val="between"/>
      </c:valAx>
      <c:spPr>
        <a:noFill/>
        <a:ln>
          <a:noFill/>
        </a:ln>
        <a:effectLst/>
      </c:spPr>
    </c:plotArea>
    <c:legend>
      <c:legendPos val="b"/>
      <c:layout>
        <c:manualLayout>
          <c:xMode val="edge"/>
          <c:yMode val="edge"/>
          <c:x val="0.43125502737396426"/>
          <c:y val="0.21354111986001745"/>
          <c:w val="0.3039378341086168"/>
          <c:h val="0.101718614287138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01946908535163E-2"/>
          <c:y val="9.1378762839830208E-2"/>
          <c:w val="0.87538961427289941"/>
          <c:h val="0.47799682447101521"/>
        </c:manualLayout>
      </c:layout>
      <c:barChart>
        <c:barDir val="col"/>
        <c:grouping val="clustered"/>
        <c:varyColors val="0"/>
        <c:ser>
          <c:idx val="0"/>
          <c:order val="0"/>
          <c:invertIfNegative val="0"/>
          <c:cat>
            <c:strRef>
              <c:f>Garganey!$B$12:$H$12</c:f>
              <c:strCache>
                <c:ptCount val="7"/>
                <c:pt idx="0">
                  <c:v>1946-55</c:v>
                </c:pt>
                <c:pt idx="1">
                  <c:v>1956-65</c:v>
                </c:pt>
                <c:pt idx="2">
                  <c:v>1966-75</c:v>
                </c:pt>
                <c:pt idx="3">
                  <c:v>1976-85</c:v>
                </c:pt>
                <c:pt idx="4">
                  <c:v>1986-95</c:v>
                </c:pt>
                <c:pt idx="5">
                  <c:v>1996-2005</c:v>
                </c:pt>
                <c:pt idx="6">
                  <c:v>2006-11</c:v>
                </c:pt>
              </c:strCache>
            </c:strRef>
          </c:cat>
          <c:val>
            <c:numRef>
              <c:f>Garganey!$B$13:$H$13</c:f>
              <c:numCache>
                <c:formatCode>General</c:formatCode>
                <c:ptCount val="7"/>
                <c:pt idx="0">
                  <c:v>9.5</c:v>
                </c:pt>
                <c:pt idx="1">
                  <c:v>7.2</c:v>
                </c:pt>
                <c:pt idx="2">
                  <c:v>12.3</c:v>
                </c:pt>
                <c:pt idx="3">
                  <c:v>8</c:v>
                </c:pt>
                <c:pt idx="4">
                  <c:v>8.4</c:v>
                </c:pt>
                <c:pt idx="5">
                  <c:v>16</c:v>
                </c:pt>
                <c:pt idx="6" formatCode="0">
                  <c:v>13</c:v>
                </c:pt>
              </c:numCache>
            </c:numRef>
          </c:val>
          <c:extLst>
            <c:ext xmlns:c16="http://schemas.microsoft.com/office/drawing/2014/chart" uri="{C3380CC4-5D6E-409C-BE32-E72D297353CC}">
              <c16:uniqueId val="{00000000-5590-445B-A74E-F044E494AC5D}"/>
            </c:ext>
          </c:extLst>
        </c:ser>
        <c:dLbls>
          <c:showLegendKey val="0"/>
          <c:showVal val="0"/>
          <c:showCatName val="0"/>
          <c:showSerName val="0"/>
          <c:showPercent val="0"/>
          <c:showBubbleSize val="0"/>
        </c:dLbls>
        <c:gapWidth val="150"/>
        <c:axId val="117872128"/>
        <c:axId val="117873664"/>
      </c:barChart>
      <c:catAx>
        <c:axId val="117872128"/>
        <c:scaling>
          <c:orientation val="minMax"/>
        </c:scaling>
        <c:delete val="0"/>
        <c:axPos val="b"/>
        <c:numFmt formatCode="General" sourceLinked="0"/>
        <c:majorTickMark val="out"/>
        <c:minorTickMark val="none"/>
        <c:tickLblPos val="nextTo"/>
        <c:crossAx val="117873664"/>
        <c:crosses val="autoZero"/>
        <c:auto val="1"/>
        <c:lblAlgn val="ctr"/>
        <c:lblOffset val="100"/>
        <c:noMultiLvlLbl val="0"/>
      </c:catAx>
      <c:valAx>
        <c:axId val="117873664"/>
        <c:scaling>
          <c:orientation val="minMax"/>
        </c:scaling>
        <c:delete val="0"/>
        <c:axPos val="l"/>
        <c:numFmt formatCode="General" sourceLinked="1"/>
        <c:majorTickMark val="out"/>
        <c:minorTickMark val="none"/>
        <c:tickLblPos val="nextTo"/>
        <c:crossAx val="117872128"/>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'Pied Flycatcher'!$C$18</c:f>
              <c:strCache>
                <c:ptCount val="1"/>
                <c:pt idx="0">
                  <c:v>Males</c:v>
                </c:pt>
              </c:strCache>
            </c:strRef>
          </c:tx>
          <c:spPr>
            <a:solidFill>
              <a:schemeClr val="tx1"/>
            </a:solidFill>
            <a:ln>
              <a:noFill/>
            </a:ln>
            <a:effectLst/>
          </c:spPr>
          <c:invertIfNegative val="0"/>
          <c:cat>
            <c:strRef>
              <c:f>'Pied Flycatcher'!$D$17:$R$17</c:f>
              <c:strCache>
                <c:ptCount val="15"/>
                <c:pt idx="0">
                  <c:v>27 Mar-4 Apr</c:v>
                </c:pt>
                <c:pt idx="1">
                  <c:v> 5-14 Apr</c:v>
                </c:pt>
                <c:pt idx="2">
                  <c:v>15-24 Apr</c:v>
                </c:pt>
                <c:pt idx="3">
                  <c:v>25-4 May</c:v>
                </c:pt>
                <c:pt idx="4">
                  <c:v>5-14 May</c:v>
                </c:pt>
                <c:pt idx="5">
                  <c:v>15-24 May</c:v>
                </c:pt>
                <c:pt idx="7">
                  <c:v>22-31 Jul</c:v>
                </c:pt>
                <c:pt idx="8">
                  <c:v>1-9 Jul</c:v>
                </c:pt>
                <c:pt idx="9">
                  <c:v>10-19 Jul</c:v>
                </c:pt>
                <c:pt idx="10">
                  <c:v>20-29 Jul</c:v>
                </c:pt>
                <c:pt idx="11">
                  <c:v>30 Jul -8 Aug</c:v>
                </c:pt>
                <c:pt idx="12">
                  <c:v> 9-18 Aug</c:v>
                </c:pt>
                <c:pt idx="13">
                  <c:v>19-29 Aug</c:v>
                </c:pt>
                <c:pt idx="14">
                  <c:v>30 Aug - 2 Sep</c:v>
                </c:pt>
              </c:strCache>
            </c:strRef>
          </c:cat>
          <c:val>
            <c:numRef>
              <c:f>'Pied Flycatcher'!$D$18:$R$18</c:f>
              <c:numCache>
                <c:formatCode>General</c:formatCode>
                <c:ptCount val="15"/>
                <c:pt idx="0">
                  <c:v>1</c:v>
                </c:pt>
                <c:pt idx="1">
                  <c:v>9</c:v>
                </c:pt>
                <c:pt idx="2">
                  <c:v>39</c:v>
                </c:pt>
                <c:pt idx="3">
                  <c:v>27</c:v>
                </c:pt>
                <c:pt idx="4">
                  <c:v>10</c:v>
                </c:pt>
                <c:pt idx="5">
                  <c:v>1</c:v>
                </c:pt>
              </c:numCache>
            </c:numRef>
          </c:val>
          <c:extLst>
            <c:ext xmlns:c16="http://schemas.microsoft.com/office/drawing/2014/chart" uri="{C3380CC4-5D6E-409C-BE32-E72D297353CC}">
              <c16:uniqueId val="{00000000-21AE-4A10-A87A-9AFC9C00040B}"/>
            </c:ext>
          </c:extLst>
        </c:ser>
        <c:ser>
          <c:idx val="1"/>
          <c:order val="1"/>
          <c:tx>
            <c:strRef>
              <c:f>'Pied Flycatcher'!$C$19</c:f>
              <c:strCache>
                <c:ptCount val="1"/>
                <c:pt idx="0">
                  <c:v>Females</c:v>
                </c:pt>
              </c:strCache>
            </c:strRef>
          </c:tx>
          <c:spPr>
            <a:solidFill>
              <a:schemeClr val="accent2"/>
            </a:solidFill>
            <a:ln>
              <a:noFill/>
            </a:ln>
            <a:effectLst/>
          </c:spPr>
          <c:invertIfNegative val="0"/>
          <c:cat>
            <c:strRef>
              <c:f>'Pied Flycatcher'!$D$17:$R$17</c:f>
              <c:strCache>
                <c:ptCount val="15"/>
                <c:pt idx="0">
                  <c:v>27 Mar-4 Apr</c:v>
                </c:pt>
                <c:pt idx="1">
                  <c:v> 5-14 Apr</c:v>
                </c:pt>
                <c:pt idx="2">
                  <c:v>15-24 Apr</c:v>
                </c:pt>
                <c:pt idx="3">
                  <c:v>25-4 May</c:v>
                </c:pt>
                <c:pt idx="4">
                  <c:v>5-14 May</c:v>
                </c:pt>
                <c:pt idx="5">
                  <c:v>15-24 May</c:v>
                </c:pt>
                <c:pt idx="7">
                  <c:v>22-31 Jul</c:v>
                </c:pt>
                <c:pt idx="8">
                  <c:v>1-9 Jul</c:v>
                </c:pt>
                <c:pt idx="9">
                  <c:v>10-19 Jul</c:v>
                </c:pt>
                <c:pt idx="10">
                  <c:v>20-29 Jul</c:v>
                </c:pt>
                <c:pt idx="11">
                  <c:v>30 Jul -8 Aug</c:v>
                </c:pt>
                <c:pt idx="12">
                  <c:v> 9-18 Aug</c:v>
                </c:pt>
                <c:pt idx="13">
                  <c:v>19-29 Aug</c:v>
                </c:pt>
                <c:pt idx="14">
                  <c:v>30 Aug - 2 Sep</c:v>
                </c:pt>
              </c:strCache>
            </c:strRef>
          </c:cat>
          <c:val>
            <c:numRef>
              <c:f>'Pied Flycatcher'!$D$19:$R$19</c:f>
              <c:numCache>
                <c:formatCode>General</c:formatCode>
                <c:ptCount val="15"/>
                <c:pt idx="0">
                  <c:v>0</c:v>
                </c:pt>
                <c:pt idx="1">
                  <c:v>0</c:v>
                </c:pt>
                <c:pt idx="2">
                  <c:v>8</c:v>
                </c:pt>
                <c:pt idx="3">
                  <c:v>13</c:v>
                </c:pt>
                <c:pt idx="4">
                  <c:v>2</c:v>
                </c:pt>
                <c:pt idx="5">
                  <c:v>1</c:v>
                </c:pt>
              </c:numCache>
            </c:numRef>
          </c:val>
          <c:extLst>
            <c:ext xmlns:c16="http://schemas.microsoft.com/office/drawing/2014/chart" uri="{C3380CC4-5D6E-409C-BE32-E72D297353CC}">
              <c16:uniqueId val="{00000001-21AE-4A10-A87A-9AFC9C00040B}"/>
            </c:ext>
          </c:extLst>
        </c:ser>
        <c:ser>
          <c:idx val="2"/>
          <c:order val="2"/>
          <c:tx>
            <c:strRef>
              <c:f>'Pied Flycatcher'!$C$20</c:f>
              <c:strCache>
                <c:ptCount val="1"/>
                <c:pt idx="0">
                  <c:v>Sex not specified</c:v>
                </c:pt>
              </c:strCache>
            </c:strRef>
          </c:tx>
          <c:spPr>
            <a:solidFill>
              <a:schemeClr val="bg1">
                <a:lumMod val="50000"/>
              </a:schemeClr>
            </a:solidFill>
            <a:ln>
              <a:noFill/>
            </a:ln>
            <a:effectLst/>
          </c:spPr>
          <c:invertIfNegative val="0"/>
          <c:cat>
            <c:strRef>
              <c:f>'Pied Flycatcher'!$D$17:$R$17</c:f>
              <c:strCache>
                <c:ptCount val="15"/>
                <c:pt idx="0">
                  <c:v>27 Mar-4 Apr</c:v>
                </c:pt>
                <c:pt idx="1">
                  <c:v> 5-14 Apr</c:v>
                </c:pt>
                <c:pt idx="2">
                  <c:v>15-24 Apr</c:v>
                </c:pt>
                <c:pt idx="3">
                  <c:v>25-4 May</c:v>
                </c:pt>
                <c:pt idx="4">
                  <c:v>5-14 May</c:v>
                </c:pt>
                <c:pt idx="5">
                  <c:v>15-24 May</c:v>
                </c:pt>
                <c:pt idx="7">
                  <c:v>22-31 Jul</c:v>
                </c:pt>
                <c:pt idx="8">
                  <c:v>1-9 Jul</c:v>
                </c:pt>
                <c:pt idx="9">
                  <c:v>10-19 Jul</c:v>
                </c:pt>
                <c:pt idx="10">
                  <c:v>20-29 Jul</c:v>
                </c:pt>
                <c:pt idx="11">
                  <c:v>30 Jul -8 Aug</c:v>
                </c:pt>
                <c:pt idx="12">
                  <c:v> 9-18 Aug</c:v>
                </c:pt>
                <c:pt idx="13">
                  <c:v>19-29 Aug</c:v>
                </c:pt>
                <c:pt idx="14">
                  <c:v>30 Aug - 2 Sep</c:v>
                </c:pt>
              </c:strCache>
            </c:strRef>
          </c:cat>
          <c:val>
            <c:numRef>
              <c:f>'Pied Flycatcher'!$D$20:$R$20</c:f>
              <c:numCache>
                <c:formatCode>General</c:formatCode>
                <c:ptCount val="15"/>
                <c:pt idx="0">
                  <c:v>0</c:v>
                </c:pt>
                <c:pt idx="1">
                  <c:v>1</c:v>
                </c:pt>
                <c:pt idx="2">
                  <c:v>6</c:v>
                </c:pt>
                <c:pt idx="3">
                  <c:v>8</c:v>
                </c:pt>
                <c:pt idx="4">
                  <c:v>0</c:v>
                </c:pt>
                <c:pt idx="5">
                  <c:v>3</c:v>
                </c:pt>
                <c:pt idx="7">
                  <c:v>1</c:v>
                </c:pt>
                <c:pt idx="8">
                  <c:v>7</c:v>
                </c:pt>
                <c:pt idx="9">
                  <c:v>17</c:v>
                </c:pt>
                <c:pt idx="10">
                  <c:v>15</c:v>
                </c:pt>
                <c:pt idx="11">
                  <c:v>15</c:v>
                </c:pt>
                <c:pt idx="12">
                  <c:v>12</c:v>
                </c:pt>
                <c:pt idx="13">
                  <c:v>4</c:v>
                </c:pt>
                <c:pt idx="14">
                  <c:v>3</c:v>
                </c:pt>
              </c:numCache>
            </c:numRef>
          </c:val>
          <c:extLst>
            <c:ext xmlns:c16="http://schemas.microsoft.com/office/drawing/2014/chart" uri="{C3380CC4-5D6E-409C-BE32-E72D297353CC}">
              <c16:uniqueId val="{00000002-21AE-4A10-A87A-9AFC9C00040B}"/>
            </c:ext>
          </c:extLst>
        </c:ser>
        <c:dLbls>
          <c:showLegendKey val="0"/>
          <c:showVal val="0"/>
          <c:showCatName val="0"/>
          <c:showSerName val="0"/>
          <c:showPercent val="0"/>
          <c:showBubbleSize val="0"/>
        </c:dLbls>
        <c:gapWidth val="150"/>
        <c:overlap val="100"/>
        <c:axId val="419991504"/>
        <c:axId val="419994784"/>
      </c:barChart>
      <c:catAx>
        <c:axId val="41999150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186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94784"/>
        <c:crosses val="autoZero"/>
        <c:auto val="1"/>
        <c:lblAlgn val="ctr"/>
        <c:lblOffset val="100"/>
        <c:noMultiLvlLbl val="0"/>
      </c:catAx>
      <c:valAx>
        <c:axId val="4199947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991504"/>
        <c:crosses val="autoZero"/>
        <c:crossBetween val="between"/>
      </c:valAx>
      <c:spPr>
        <a:noFill/>
        <a:ln>
          <a:noFill/>
        </a:ln>
        <a:effectLst/>
      </c:spPr>
    </c:plotArea>
    <c:legend>
      <c:legendPos val="b"/>
      <c:layout>
        <c:manualLayout>
          <c:xMode val="edge"/>
          <c:yMode val="edge"/>
          <c:x val="0.38288035870516185"/>
          <c:y val="0.17187445319335079"/>
          <c:w val="0.47868372703412071"/>
          <c:h val="0.115267200206531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'Black Redstart'!$C$12:$N$12</c:f>
              <c:strCache>
                <c:ptCount val="12"/>
                <c:pt idx="0">
                  <c:v>Jan</c:v>
                </c:pt>
                <c:pt idx="1">
                  <c:v>Feb</c:v>
                </c:pt>
                <c:pt idx="2">
                  <c:v>Mar</c:v>
                </c:pt>
                <c:pt idx="3">
                  <c:v>April</c:v>
                </c:pt>
                <c:pt idx="4">
                  <c:v>May</c:v>
                </c:pt>
                <c:pt idx="5">
                  <c:v>June</c:v>
                </c:pt>
                <c:pt idx="6">
                  <c:v>July</c:v>
                </c:pt>
                <c:pt idx="7">
                  <c:v>Aug</c:v>
                </c:pt>
                <c:pt idx="8">
                  <c:v>Sept</c:v>
                </c:pt>
                <c:pt idx="9">
                  <c:v>Oct</c:v>
                </c:pt>
                <c:pt idx="10">
                  <c:v>Nov</c:v>
                </c:pt>
                <c:pt idx="11">
                  <c:v>Dec</c:v>
                </c:pt>
              </c:strCache>
            </c:strRef>
          </c:cat>
          <c:val>
            <c:numRef>
              <c:f>'Black Redstart'!$C$13:$N$13</c:f>
              <c:numCache>
                <c:formatCode>General</c:formatCode>
                <c:ptCount val="12"/>
                <c:pt idx="0">
                  <c:v>12</c:v>
                </c:pt>
                <c:pt idx="1">
                  <c:v>5</c:v>
                </c:pt>
                <c:pt idx="2">
                  <c:v>37</c:v>
                </c:pt>
                <c:pt idx="3">
                  <c:v>64</c:v>
                </c:pt>
                <c:pt idx="4">
                  <c:v>10</c:v>
                </c:pt>
                <c:pt idx="5">
                  <c:v>2</c:v>
                </c:pt>
                <c:pt idx="6">
                  <c:v>8</c:v>
                </c:pt>
                <c:pt idx="7">
                  <c:v>7</c:v>
                </c:pt>
                <c:pt idx="8">
                  <c:v>7</c:v>
                </c:pt>
                <c:pt idx="9">
                  <c:v>48</c:v>
                </c:pt>
                <c:pt idx="10">
                  <c:v>39</c:v>
                </c:pt>
                <c:pt idx="11">
                  <c:v>14</c:v>
                </c:pt>
              </c:numCache>
            </c:numRef>
          </c:val>
          <c:extLst>
            <c:ext xmlns:c16="http://schemas.microsoft.com/office/drawing/2014/chart" uri="{C3380CC4-5D6E-409C-BE32-E72D297353CC}">
              <c16:uniqueId val="{00000000-7F17-464F-A66B-F6E400291ADA}"/>
            </c:ext>
          </c:extLst>
        </c:ser>
        <c:dLbls>
          <c:showLegendKey val="0"/>
          <c:showVal val="0"/>
          <c:showCatName val="0"/>
          <c:showSerName val="0"/>
          <c:showPercent val="0"/>
          <c:showBubbleSize val="0"/>
        </c:dLbls>
        <c:gapWidth val="50"/>
        <c:overlap val="-27"/>
        <c:axId val="417051376"/>
        <c:axId val="417047112"/>
      </c:barChart>
      <c:catAx>
        <c:axId val="41705137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047112"/>
        <c:crosses val="autoZero"/>
        <c:auto val="1"/>
        <c:lblAlgn val="ctr"/>
        <c:lblOffset val="100"/>
        <c:noMultiLvlLbl val="0"/>
      </c:catAx>
      <c:valAx>
        <c:axId val="41704711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05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'Black Redstart'!$C$25:$C$31</c:f>
              <c:strCache>
                <c:ptCount val="7"/>
                <c:pt idx="0">
                  <c:v>1946-55</c:v>
                </c:pt>
                <c:pt idx="1">
                  <c:v>1956-65</c:v>
                </c:pt>
                <c:pt idx="2">
                  <c:v>1966-75</c:v>
                </c:pt>
                <c:pt idx="3">
                  <c:v>1976-85</c:v>
                </c:pt>
                <c:pt idx="4">
                  <c:v>1986-95</c:v>
                </c:pt>
                <c:pt idx="5">
                  <c:v>1996-2005</c:v>
                </c:pt>
                <c:pt idx="6">
                  <c:v>2006-2011</c:v>
                </c:pt>
              </c:strCache>
            </c:strRef>
          </c:cat>
          <c:val>
            <c:numRef>
              <c:f>'Black Redstart'!$D$25:$D$31</c:f>
              <c:numCache>
                <c:formatCode>General</c:formatCode>
                <c:ptCount val="7"/>
                <c:pt idx="0">
                  <c:v>0.4</c:v>
                </c:pt>
                <c:pt idx="1">
                  <c:v>1.7</c:v>
                </c:pt>
                <c:pt idx="2">
                  <c:v>3.3</c:v>
                </c:pt>
                <c:pt idx="3">
                  <c:v>4.3</c:v>
                </c:pt>
                <c:pt idx="4">
                  <c:v>6.2</c:v>
                </c:pt>
                <c:pt idx="5">
                  <c:v>7</c:v>
                </c:pt>
                <c:pt idx="6">
                  <c:v>4</c:v>
                </c:pt>
              </c:numCache>
            </c:numRef>
          </c:val>
          <c:extLst>
            <c:ext xmlns:c16="http://schemas.microsoft.com/office/drawing/2014/chart" uri="{C3380CC4-5D6E-409C-BE32-E72D297353CC}">
              <c16:uniqueId val="{00000000-D57F-425F-ADDB-08433564BBB3}"/>
            </c:ext>
          </c:extLst>
        </c:ser>
        <c:dLbls>
          <c:showLegendKey val="0"/>
          <c:showVal val="0"/>
          <c:showCatName val="0"/>
          <c:showSerName val="0"/>
          <c:showPercent val="0"/>
          <c:showBubbleSize val="0"/>
        </c:dLbls>
        <c:gapWidth val="219"/>
        <c:overlap val="-27"/>
        <c:axId val="407687256"/>
        <c:axId val="407697424"/>
      </c:barChart>
      <c:catAx>
        <c:axId val="40768725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7697424"/>
        <c:crosses val="autoZero"/>
        <c:auto val="1"/>
        <c:lblAlgn val="ctr"/>
        <c:lblOffset val="100"/>
        <c:noMultiLvlLbl val="0"/>
      </c:catAx>
      <c:valAx>
        <c:axId val="407697424"/>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7687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Redstart!$A$12</c:f>
              <c:strCache>
                <c:ptCount val="1"/>
                <c:pt idx="0">
                  <c:v>Territories</c:v>
                </c:pt>
              </c:strCache>
            </c:strRef>
          </c:tx>
          <c:spPr>
            <a:solidFill>
              <a:schemeClr val="accent1"/>
            </a:solidFill>
            <a:ln>
              <a:noFill/>
            </a:ln>
            <a:effectLst/>
          </c:spPr>
          <c:invertIfNegative val="0"/>
          <c:cat>
            <c:numRef>
              <c:f>Redstart!$B$11:$Q$11</c:f>
              <c:numCache>
                <c:formatCode>General</c:formatCode>
                <c:ptCount val="1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numCache>
            </c:numRef>
          </c:cat>
          <c:val>
            <c:numRef>
              <c:f>Redstart!$B$12:$Q$12</c:f>
              <c:numCache>
                <c:formatCode>General</c:formatCode>
                <c:ptCount val="16"/>
                <c:pt idx="0">
                  <c:v>19</c:v>
                </c:pt>
                <c:pt idx="1">
                  <c:v>14</c:v>
                </c:pt>
                <c:pt idx="3">
                  <c:v>38</c:v>
                </c:pt>
                <c:pt idx="5">
                  <c:v>22</c:v>
                </c:pt>
                <c:pt idx="6">
                  <c:v>47</c:v>
                </c:pt>
                <c:pt idx="7">
                  <c:v>34</c:v>
                </c:pt>
                <c:pt idx="8">
                  <c:v>51</c:v>
                </c:pt>
                <c:pt idx="9">
                  <c:v>44</c:v>
                </c:pt>
                <c:pt idx="10">
                  <c:v>46</c:v>
                </c:pt>
                <c:pt idx="11">
                  <c:v>55</c:v>
                </c:pt>
                <c:pt idx="12">
                  <c:v>46</c:v>
                </c:pt>
                <c:pt idx="13">
                  <c:v>38</c:v>
                </c:pt>
                <c:pt idx="14">
                  <c:v>30</c:v>
                </c:pt>
                <c:pt idx="15">
                  <c:v>20</c:v>
                </c:pt>
              </c:numCache>
            </c:numRef>
          </c:val>
          <c:extLst>
            <c:ext xmlns:c16="http://schemas.microsoft.com/office/drawing/2014/chart" uri="{C3380CC4-5D6E-409C-BE32-E72D297353CC}">
              <c16:uniqueId val="{00000001-1447-4684-9263-0D401A388775}"/>
            </c:ext>
          </c:extLst>
        </c:ser>
        <c:dLbls>
          <c:showLegendKey val="0"/>
          <c:showVal val="0"/>
          <c:showCatName val="0"/>
          <c:showSerName val="0"/>
          <c:showPercent val="0"/>
          <c:showBubbleSize val="0"/>
        </c:dLbls>
        <c:gapWidth val="50"/>
        <c:overlap val="-27"/>
        <c:axId val="396928696"/>
        <c:axId val="396924760"/>
      </c:barChart>
      <c:catAx>
        <c:axId val="39692869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30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924760"/>
        <c:crosses val="autoZero"/>
        <c:auto val="1"/>
        <c:lblAlgn val="ctr"/>
        <c:lblOffset val="100"/>
        <c:noMultiLvlLbl val="0"/>
      </c:catAx>
      <c:valAx>
        <c:axId val="39692476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928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Redstart!$B$22:$M$22</c:f>
              <c:strCache>
                <c:ptCount val="12"/>
                <c:pt idx="0">
                  <c:v>Jan</c:v>
                </c:pt>
                <c:pt idx="1">
                  <c:v>Feb</c:v>
                </c:pt>
                <c:pt idx="2">
                  <c:v>March</c:v>
                </c:pt>
                <c:pt idx="3">
                  <c:v>April</c:v>
                </c:pt>
                <c:pt idx="4">
                  <c:v>May</c:v>
                </c:pt>
                <c:pt idx="5">
                  <c:v>June</c:v>
                </c:pt>
                <c:pt idx="6">
                  <c:v>July</c:v>
                </c:pt>
                <c:pt idx="7">
                  <c:v>August</c:v>
                </c:pt>
                <c:pt idx="8">
                  <c:v>Sept</c:v>
                </c:pt>
                <c:pt idx="9">
                  <c:v>Oct</c:v>
                </c:pt>
                <c:pt idx="10">
                  <c:v>Nov</c:v>
                </c:pt>
                <c:pt idx="11">
                  <c:v>Dec</c:v>
                </c:pt>
              </c:strCache>
            </c:strRef>
          </c:cat>
          <c:val>
            <c:numRef>
              <c:f>Redstart!$B$23:$M$23</c:f>
              <c:numCache>
                <c:formatCode>0.00</c:formatCode>
                <c:ptCount val="12"/>
                <c:pt idx="0">
                  <c:v>0</c:v>
                </c:pt>
                <c:pt idx="1">
                  <c:v>0</c:v>
                </c:pt>
                <c:pt idx="2">
                  <c:v>0.21052631578947367</c:v>
                </c:pt>
                <c:pt idx="3">
                  <c:v>4.8421052631578947</c:v>
                </c:pt>
                <c:pt idx="4">
                  <c:v>0.89473684210526316</c:v>
                </c:pt>
                <c:pt idx="5">
                  <c:v>0.21052631578947367</c:v>
                </c:pt>
                <c:pt idx="6">
                  <c:v>0.84210526315789469</c:v>
                </c:pt>
                <c:pt idx="7">
                  <c:v>5.7894736842105265</c:v>
                </c:pt>
                <c:pt idx="8">
                  <c:v>5</c:v>
                </c:pt>
                <c:pt idx="9">
                  <c:v>0.26315789473684209</c:v>
                </c:pt>
                <c:pt idx="10">
                  <c:v>0</c:v>
                </c:pt>
                <c:pt idx="11">
                  <c:v>0</c:v>
                </c:pt>
              </c:numCache>
            </c:numRef>
          </c:val>
          <c:extLst>
            <c:ext xmlns:c16="http://schemas.microsoft.com/office/drawing/2014/chart" uri="{C3380CC4-5D6E-409C-BE32-E72D297353CC}">
              <c16:uniqueId val="{00000000-DA72-46C4-B7C4-98D0F871FF7A}"/>
            </c:ext>
          </c:extLst>
        </c:ser>
        <c:dLbls>
          <c:showLegendKey val="0"/>
          <c:showVal val="0"/>
          <c:showCatName val="0"/>
          <c:showSerName val="0"/>
          <c:showPercent val="0"/>
          <c:showBubbleSize val="0"/>
        </c:dLbls>
        <c:gapWidth val="50"/>
        <c:overlap val="-27"/>
        <c:axId val="420548824"/>
        <c:axId val="420549480"/>
      </c:barChart>
      <c:catAx>
        <c:axId val="42054882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549480"/>
        <c:crosses val="autoZero"/>
        <c:auto val="1"/>
        <c:lblAlgn val="ctr"/>
        <c:lblOffset val="100"/>
        <c:noMultiLvlLbl val="0"/>
      </c:catAx>
      <c:valAx>
        <c:axId val="420549480"/>
        <c:scaling>
          <c:orientation val="minMax"/>
        </c:scaling>
        <c:delete val="0"/>
        <c:axPos val="l"/>
        <c:numFmt formatCode="0.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548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Stonechat!$C$23:$N$23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Stonechat!$C$24:$N$24</c:f>
              <c:numCache>
                <c:formatCode>0</c:formatCode>
                <c:ptCount val="12"/>
                <c:pt idx="0">
                  <c:v>39.75</c:v>
                </c:pt>
                <c:pt idx="1">
                  <c:v>42.625</c:v>
                </c:pt>
                <c:pt idx="2">
                  <c:v>54.5</c:v>
                </c:pt>
                <c:pt idx="3">
                  <c:v>52.5</c:v>
                </c:pt>
                <c:pt idx="4">
                  <c:v>59.25</c:v>
                </c:pt>
                <c:pt idx="5">
                  <c:v>61.25</c:v>
                </c:pt>
                <c:pt idx="6">
                  <c:v>18.25</c:v>
                </c:pt>
                <c:pt idx="7">
                  <c:v>24.25</c:v>
                </c:pt>
                <c:pt idx="8">
                  <c:v>34.5</c:v>
                </c:pt>
                <c:pt idx="9">
                  <c:v>62.625</c:v>
                </c:pt>
                <c:pt idx="10">
                  <c:v>51.875</c:v>
                </c:pt>
                <c:pt idx="11">
                  <c:v>40</c:v>
                </c:pt>
              </c:numCache>
            </c:numRef>
          </c:val>
          <c:extLst>
            <c:ext xmlns:c16="http://schemas.microsoft.com/office/drawing/2014/chart" uri="{C3380CC4-5D6E-409C-BE32-E72D297353CC}">
              <c16:uniqueId val="{00000000-3BCD-4A94-841E-02A04E77DC2C}"/>
            </c:ext>
          </c:extLst>
        </c:ser>
        <c:dLbls>
          <c:showLegendKey val="0"/>
          <c:showVal val="0"/>
          <c:showCatName val="0"/>
          <c:showSerName val="0"/>
          <c:showPercent val="0"/>
          <c:showBubbleSize val="0"/>
        </c:dLbls>
        <c:gapWidth val="50"/>
        <c:overlap val="-27"/>
        <c:axId val="417261368"/>
        <c:axId val="417270224"/>
      </c:barChart>
      <c:catAx>
        <c:axId val="4172613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70224"/>
        <c:crosses val="autoZero"/>
        <c:auto val="1"/>
        <c:lblAlgn val="ctr"/>
        <c:lblOffset val="100"/>
        <c:noMultiLvlLbl val="0"/>
      </c:catAx>
      <c:valAx>
        <c:axId val="417270224"/>
        <c:scaling>
          <c:orientation val="minMax"/>
        </c:scaling>
        <c:delete val="0"/>
        <c:axPos val="l"/>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61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Stonechat!$L$3</c:f>
              <c:strCache>
                <c:ptCount val="1"/>
                <c:pt idx="0">
                  <c:v>Nov-Dec</c:v>
                </c:pt>
              </c:strCache>
            </c:strRef>
          </c:tx>
          <c:spPr>
            <a:solidFill>
              <a:schemeClr val="accent1"/>
            </a:solidFill>
            <a:ln>
              <a:noFill/>
            </a:ln>
            <a:effectLst/>
          </c:spPr>
          <c:invertIfNegative val="0"/>
          <c:cat>
            <c:strRef>
              <c:f>Stonechat!$K$4:$K$6</c:f>
              <c:strCache>
                <c:ptCount val="3"/>
                <c:pt idx="0">
                  <c:v>2007/8</c:v>
                </c:pt>
                <c:pt idx="1">
                  <c:v>2008/9</c:v>
                </c:pt>
                <c:pt idx="2">
                  <c:v>2009/10</c:v>
                </c:pt>
              </c:strCache>
            </c:strRef>
          </c:cat>
          <c:val>
            <c:numRef>
              <c:f>Stonechat!$L$4:$L$6</c:f>
              <c:numCache>
                <c:formatCode>0</c:formatCode>
                <c:ptCount val="3"/>
                <c:pt idx="0">
                  <c:v>100</c:v>
                </c:pt>
                <c:pt idx="1">
                  <c:v>97.360406091370564</c:v>
                </c:pt>
                <c:pt idx="2">
                  <c:v>69.135802469135797</c:v>
                </c:pt>
              </c:numCache>
            </c:numRef>
          </c:val>
          <c:extLst>
            <c:ext xmlns:c16="http://schemas.microsoft.com/office/drawing/2014/chart" uri="{C3380CC4-5D6E-409C-BE32-E72D297353CC}">
              <c16:uniqueId val="{00000000-819C-4CA9-BFDA-8B2B83012892}"/>
            </c:ext>
          </c:extLst>
        </c:ser>
        <c:ser>
          <c:idx val="1"/>
          <c:order val="1"/>
          <c:tx>
            <c:strRef>
              <c:f>Stonechat!$M$3</c:f>
              <c:strCache>
                <c:ptCount val="1"/>
                <c:pt idx="0">
                  <c:v>Jan-Feb</c:v>
                </c:pt>
              </c:strCache>
            </c:strRef>
          </c:tx>
          <c:spPr>
            <a:solidFill>
              <a:schemeClr val="tx2">
                <a:lumMod val="40000"/>
                <a:lumOff val="60000"/>
              </a:schemeClr>
            </a:solidFill>
            <a:ln>
              <a:noFill/>
            </a:ln>
            <a:effectLst/>
          </c:spPr>
          <c:invertIfNegative val="0"/>
          <c:cat>
            <c:strRef>
              <c:f>Stonechat!$K$4:$K$6</c:f>
              <c:strCache>
                <c:ptCount val="3"/>
                <c:pt idx="0">
                  <c:v>2007/8</c:v>
                </c:pt>
                <c:pt idx="1">
                  <c:v>2008/9</c:v>
                </c:pt>
                <c:pt idx="2">
                  <c:v>2009/10</c:v>
                </c:pt>
              </c:strCache>
            </c:strRef>
          </c:cat>
          <c:val>
            <c:numRef>
              <c:f>Stonechat!$M$4:$M$6</c:f>
              <c:numCache>
                <c:formatCode>0</c:formatCode>
                <c:ptCount val="3"/>
                <c:pt idx="0">
                  <c:v>80</c:v>
                </c:pt>
                <c:pt idx="1">
                  <c:v>38.274111675126903</c:v>
                </c:pt>
                <c:pt idx="2">
                  <c:v>14.82233502538071</c:v>
                </c:pt>
              </c:numCache>
            </c:numRef>
          </c:val>
          <c:extLst>
            <c:ext xmlns:c16="http://schemas.microsoft.com/office/drawing/2014/chart" uri="{C3380CC4-5D6E-409C-BE32-E72D297353CC}">
              <c16:uniqueId val="{00000001-819C-4CA9-BFDA-8B2B83012892}"/>
            </c:ext>
          </c:extLst>
        </c:ser>
        <c:ser>
          <c:idx val="2"/>
          <c:order val="2"/>
          <c:tx>
            <c:strRef>
              <c:f>Stonechat!$N$3</c:f>
              <c:strCache>
                <c:ptCount val="1"/>
                <c:pt idx="0">
                  <c:v>April-July</c:v>
                </c:pt>
              </c:strCache>
            </c:strRef>
          </c:tx>
          <c:spPr>
            <a:solidFill>
              <a:schemeClr val="accent3"/>
            </a:solidFill>
            <a:ln>
              <a:noFill/>
            </a:ln>
            <a:effectLst/>
          </c:spPr>
          <c:invertIfNegative val="0"/>
          <c:cat>
            <c:strRef>
              <c:f>Stonechat!$K$4:$K$6</c:f>
              <c:strCache>
                <c:ptCount val="3"/>
                <c:pt idx="0">
                  <c:v>2007/8</c:v>
                </c:pt>
                <c:pt idx="1">
                  <c:v>2008/9</c:v>
                </c:pt>
                <c:pt idx="2">
                  <c:v>2009/10</c:v>
                </c:pt>
              </c:strCache>
            </c:strRef>
          </c:cat>
          <c:val>
            <c:numRef>
              <c:f>Stonechat!$N$4:$N$6</c:f>
              <c:numCache>
                <c:formatCode>0</c:formatCode>
                <c:ptCount val="3"/>
                <c:pt idx="0">
                  <c:v>48.223350253807105</c:v>
                </c:pt>
                <c:pt idx="1">
                  <c:v>17.258883248730964</c:v>
                </c:pt>
                <c:pt idx="2">
                  <c:v>18.274111675126903</c:v>
                </c:pt>
              </c:numCache>
            </c:numRef>
          </c:val>
          <c:extLst>
            <c:ext xmlns:c16="http://schemas.microsoft.com/office/drawing/2014/chart" uri="{C3380CC4-5D6E-409C-BE32-E72D297353CC}">
              <c16:uniqueId val="{00000002-819C-4CA9-BFDA-8B2B83012892}"/>
            </c:ext>
          </c:extLst>
        </c:ser>
        <c:dLbls>
          <c:showLegendKey val="0"/>
          <c:showVal val="0"/>
          <c:showCatName val="0"/>
          <c:showSerName val="0"/>
          <c:showPercent val="0"/>
          <c:showBubbleSize val="0"/>
        </c:dLbls>
        <c:gapWidth val="219"/>
        <c:overlap val="24"/>
        <c:axId val="426459752"/>
        <c:axId val="426461392"/>
      </c:barChart>
      <c:catAx>
        <c:axId val="42645975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461392"/>
        <c:crosses val="autoZero"/>
        <c:auto val="1"/>
        <c:lblAlgn val="ctr"/>
        <c:lblOffset val="100"/>
        <c:noMultiLvlLbl val="0"/>
      </c:catAx>
      <c:valAx>
        <c:axId val="426461392"/>
        <c:scaling>
          <c:orientation val="minMax"/>
          <c:max val="100"/>
        </c:scaling>
        <c:delete val="0"/>
        <c:axPos val="l"/>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459752"/>
        <c:crosses val="autoZero"/>
        <c:crossBetween val="between"/>
      </c:valAx>
      <c:spPr>
        <a:noFill/>
        <a:ln>
          <a:noFill/>
        </a:ln>
        <a:effectLst/>
      </c:spPr>
    </c:plotArea>
    <c:legend>
      <c:legendPos val="b"/>
      <c:layout>
        <c:manualLayout>
          <c:xMode val="edge"/>
          <c:yMode val="edge"/>
          <c:x val="0.54293875765529309"/>
          <c:y val="7.0022601341498986E-2"/>
          <c:w val="0.425233595800525"/>
          <c:h val="0.124421843102945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'Rock Pipit'!$C$12</c:f>
              <c:strCache>
                <c:ptCount val="1"/>
                <c:pt idx="0">
                  <c:v>1966/7-95/6</c:v>
                </c:pt>
              </c:strCache>
            </c:strRef>
          </c:tx>
          <c:spPr>
            <a:solidFill>
              <a:schemeClr val="accent1"/>
            </a:solidFill>
            <a:ln>
              <a:noFill/>
            </a:ln>
            <a:effectLst/>
          </c:spPr>
          <c:invertIfNegative val="0"/>
          <c:cat>
            <c:strRef>
              <c:f>'Rock Pipit'!$D$11:$O$11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'Rock Pipit'!$D$12:$O$12</c:f>
              <c:numCache>
                <c:formatCode>0.0</c:formatCode>
                <c:ptCount val="12"/>
                <c:pt idx="0">
                  <c:v>0.23333333333333334</c:v>
                </c:pt>
                <c:pt idx="1">
                  <c:v>0.2</c:v>
                </c:pt>
                <c:pt idx="2">
                  <c:v>0.8666666666666667</c:v>
                </c:pt>
                <c:pt idx="3">
                  <c:v>0.3</c:v>
                </c:pt>
                <c:pt idx="4">
                  <c:v>0</c:v>
                </c:pt>
                <c:pt idx="5">
                  <c:v>0</c:v>
                </c:pt>
                <c:pt idx="6">
                  <c:v>0</c:v>
                </c:pt>
                <c:pt idx="7">
                  <c:v>0</c:v>
                </c:pt>
                <c:pt idx="8">
                  <c:v>0.46666666666666667</c:v>
                </c:pt>
                <c:pt idx="9">
                  <c:v>3.3666666666666667</c:v>
                </c:pt>
                <c:pt idx="10">
                  <c:v>0.93333333333333335</c:v>
                </c:pt>
                <c:pt idx="11">
                  <c:v>0.4</c:v>
                </c:pt>
              </c:numCache>
            </c:numRef>
          </c:val>
          <c:extLst>
            <c:ext xmlns:c16="http://schemas.microsoft.com/office/drawing/2014/chart" uri="{C3380CC4-5D6E-409C-BE32-E72D297353CC}">
              <c16:uniqueId val="{00000000-8F05-41DD-A381-96A79835F04A}"/>
            </c:ext>
          </c:extLst>
        </c:ser>
        <c:ser>
          <c:idx val="1"/>
          <c:order val="1"/>
          <c:tx>
            <c:strRef>
              <c:f>'Rock Pipit'!$C$13</c:f>
              <c:strCache>
                <c:ptCount val="1"/>
                <c:pt idx="0">
                  <c:v>1996/7-2011/12</c:v>
                </c:pt>
              </c:strCache>
            </c:strRef>
          </c:tx>
          <c:spPr>
            <a:solidFill>
              <a:schemeClr val="accent2"/>
            </a:solidFill>
            <a:ln>
              <a:noFill/>
            </a:ln>
            <a:effectLst/>
          </c:spPr>
          <c:invertIfNegative val="0"/>
          <c:cat>
            <c:strRef>
              <c:f>'Rock Pipit'!$D$11:$O$11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'Rock Pipit'!$D$13:$O$13</c:f>
              <c:numCache>
                <c:formatCode>0.0</c:formatCode>
                <c:ptCount val="12"/>
                <c:pt idx="0">
                  <c:v>0.5</c:v>
                </c:pt>
                <c:pt idx="1">
                  <c:v>0.375</c:v>
                </c:pt>
                <c:pt idx="2">
                  <c:v>1.0625</c:v>
                </c:pt>
                <c:pt idx="3">
                  <c:v>0.125</c:v>
                </c:pt>
                <c:pt idx="4">
                  <c:v>0</c:v>
                </c:pt>
                <c:pt idx="5">
                  <c:v>0</c:v>
                </c:pt>
                <c:pt idx="6">
                  <c:v>0</c:v>
                </c:pt>
                <c:pt idx="7">
                  <c:v>0</c:v>
                </c:pt>
                <c:pt idx="8">
                  <c:v>1.1875</c:v>
                </c:pt>
                <c:pt idx="9">
                  <c:v>3.4375</c:v>
                </c:pt>
                <c:pt idx="10">
                  <c:v>0.625</c:v>
                </c:pt>
                <c:pt idx="11">
                  <c:v>0.1875</c:v>
                </c:pt>
              </c:numCache>
            </c:numRef>
          </c:val>
          <c:extLst>
            <c:ext xmlns:c16="http://schemas.microsoft.com/office/drawing/2014/chart" uri="{C3380CC4-5D6E-409C-BE32-E72D297353CC}">
              <c16:uniqueId val="{00000001-8F05-41DD-A381-96A79835F04A}"/>
            </c:ext>
          </c:extLst>
        </c:ser>
        <c:dLbls>
          <c:showLegendKey val="0"/>
          <c:showVal val="0"/>
          <c:showCatName val="0"/>
          <c:showSerName val="0"/>
          <c:showPercent val="0"/>
          <c:showBubbleSize val="0"/>
        </c:dLbls>
        <c:gapWidth val="50"/>
        <c:overlap val="45"/>
        <c:axId val="417196752"/>
        <c:axId val="417187896"/>
      </c:barChart>
      <c:catAx>
        <c:axId val="41719675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187896"/>
        <c:crosses val="autoZero"/>
        <c:auto val="1"/>
        <c:lblAlgn val="ctr"/>
        <c:lblOffset val="100"/>
        <c:noMultiLvlLbl val="0"/>
      </c:catAx>
      <c:valAx>
        <c:axId val="417187896"/>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196752"/>
        <c:crosses val="autoZero"/>
        <c:crossBetween val="between"/>
      </c:valAx>
      <c:spPr>
        <a:noFill/>
        <a:ln>
          <a:noFill/>
        </a:ln>
        <a:effectLst/>
      </c:spPr>
    </c:plotArea>
    <c:legend>
      <c:legendPos val="b"/>
      <c:layout>
        <c:manualLayout>
          <c:xMode val="edge"/>
          <c:yMode val="edge"/>
          <c:x val="0.18196106736657916"/>
          <c:y val="0.19502260134149893"/>
          <c:w val="0.50582228728946566"/>
          <c:h val="0.133929508811398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'Rock Pipit'!$D$25:$I$25</c:f>
              <c:strCache>
                <c:ptCount val="6"/>
                <c:pt idx="0">
                  <c:v>1956/7-65/6</c:v>
                </c:pt>
                <c:pt idx="1">
                  <c:v>1966/7-75/6</c:v>
                </c:pt>
                <c:pt idx="2">
                  <c:v>1976/7-85/6</c:v>
                </c:pt>
                <c:pt idx="3">
                  <c:v>1986/7-95/6</c:v>
                </c:pt>
                <c:pt idx="4">
                  <c:v>1996/7-2005/6</c:v>
                </c:pt>
                <c:pt idx="5">
                  <c:v>2006/7-11/12</c:v>
                </c:pt>
              </c:strCache>
            </c:strRef>
          </c:cat>
          <c:val>
            <c:numRef>
              <c:f>'Rock Pipit'!$D$26:$I$26</c:f>
              <c:numCache>
                <c:formatCode>General</c:formatCode>
                <c:ptCount val="6"/>
                <c:pt idx="0">
                  <c:v>2.5</c:v>
                </c:pt>
                <c:pt idx="1">
                  <c:v>6.3</c:v>
                </c:pt>
                <c:pt idx="2">
                  <c:v>2.7</c:v>
                </c:pt>
                <c:pt idx="3">
                  <c:v>11.3</c:v>
                </c:pt>
                <c:pt idx="4">
                  <c:v>8.4</c:v>
                </c:pt>
                <c:pt idx="5">
                  <c:v>6</c:v>
                </c:pt>
              </c:numCache>
            </c:numRef>
          </c:val>
          <c:extLst>
            <c:ext xmlns:c16="http://schemas.microsoft.com/office/drawing/2014/chart" uri="{C3380CC4-5D6E-409C-BE32-E72D297353CC}">
              <c16:uniqueId val="{00000000-4A94-48BC-B87B-6C8893F63280}"/>
            </c:ext>
          </c:extLst>
        </c:ser>
        <c:dLbls>
          <c:showLegendKey val="0"/>
          <c:showVal val="0"/>
          <c:showCatName val="0"/>
          <c:showSerName val="0"/>
          <c:showPercent val="0"/>
          <c:showBubbleSize val="0"/>
        </c:dLbls>
        <c:gapWidth val="219"/>
        <c:overlap val="-27"/>
        <c:axId val="408607368"/>
        <c:axId val="408604088"/>
      </c:barChart>
      <c:catAx>
        <c:axId val="4086073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604088"/>
        <c:crosses val="autoZero"/>
        <c:auto val="1"/>
        <c:lblAlgn val="ctr"/>
        <c:lblOffset val="100"/>
        <c:noMultiLvlLbl val="0"/>
      </c:catAx>
      <c:valAx>
        <c:axId val="40860408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607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'Water Pipit'!$B$12</c:f>
              <c:strCache>
                <c:ptCount val="1"/>
                <c:pt idx="0">
                  <c:v>1966/7-1995/6</c:v>
                </c:pt>
              </c:strCache>
            </c:strRef>
          </c:tx>
          <c:spPr>
            <a:solidFill>
              <a:schemeClr val="accent1"/>
            </a:solidFill>
            <a:ln>
              <a:noFill/>
            </a:ln>
            <a:effectLst/>
          </c:spPr>
          <c:invertIfNegative val="0"/>
          <c:cat>
            <c:strRef>
              <c:f>'Water Pipit'!$C$11:$N$11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'Water Pipit'!$C$12:$N$12</c:f>
              <c:numCache>
                <c:formatCode>0.0</c:formatCode>
                <c:ptCount val="12"/>
                <c:pt idx="0">
                  <c:v>1.2</c:v>
                </c:pt>
                <c:pt idx="1">
                  <c:v>1.3333333333333333</c:v>
                </c:pt>
                <c:pt idx="2">
                  <c:v>2.5</c:v>
                </c:pt>
                <c:pt idx="3">
                  <c:v>1.8</c:v>
                </c:pt>
                <c:pt idx="4">
                  <c:v>0</c:v>
                </c:pt>
                <c:pt idx="5">
                  <c:v>0</c:v>
                </c:pt>
                <c:pt idx="6">
                  <c:v>0</c:v>
                </c:pt>
                <c:pt idx="7">
                  <c:v>0</c:v>
                </c:pt>
                <c:pt idx="8">
                  <c:v>0</c:v>
                </c:pt>
                <c:pt idx="9">
                  <c:v>0.9</c:v>
                </c:pt>
                <c:pt idx="10">
                  <c:v>1.0666666666666667</c:v>
                </c:pt>
                <c:pt idx="11">
                  <c:v>1.3666666666666667</c:v>
                </c:pt>
              </c:numCache>
            </c:numRef>
          </c:val>
          <c:extLst>
            <c:ext xmlns:c16="http://schemas.microsoft.com/office/drawing/2014/chart" uri="{C3380CC4-5D6E-409C-BE32-E72D297353CC}">
              <c16:uniqueId val="{00000000-9680-4E76-BE40-C3F0C4135DEF}"/>
            </c:ext>
          </c:extLst>
        </c:ser>
        <c:ser>
          <c:idx val="1"/>
          <c:order val="1"/>
          <c:tx>
            <c:strRef>
              <c:f>'Water Pipit'!$B$13</c:f>
              <c:strCache>
                <c:ptCount val="1"/>
                <c:pt idx="0">
                  <c:v>1996/7-2011/12</c:v>
                </c:pt>
              </c:strCache>
            </c:strRef>
          </c:tx>
          <c:spPr>
            <a:solidFill>
              <a:schemeClr val="accent2"/>
            </a:solidFill>
            <a:ln>
              <a:noFill/>
            </a:ln>
            <a:effectLst/>
          </c:spPr>
          <c:invertIfNegative val="0"/>
          <c:cat>
            <c:strRef>
              <c:f>'Water Pipit'!$C$11:$N$11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'Water Pipit'!$C$13:$N$13</c:f>
              <c:numCache>
                <c:formatCode>0.0</c:formatCode>
                <c:ptCount val="12"/>
                <c:pt idx="0">
                  <c:v>0.25</c:v>
                </c:pt>
                <c:pt idx="1">
                  <c:v>0</c:v>
                </c:pt>
                <c:pt idx="2">
                  <c:v>1.1875</c:v>
                </c:pt>
                <c:pt idx="3">
                  <c:v>0.625</c:v>
                </c:pt>
                <c:pt idx="4">
                  <c:v>6.25E-2</c:v>
                </c:pt>
                <c:pt idx="5">
                  <c:v>0</c:v>
                </c:pt>
                <c:pt idx="6">
                  <c:v>0</c:v>
                </c:pt>
                <c:pt idx="7">
                  <c:v>0</c:v>
                </c:pt>
                <c:pt idx="8">
                  <c:v>0</c:v>
                </c:pt>
                <c:pt idx="9">
                  <c:v>1</c:v>
                </c:pt>
                <c:pt idx="10">
                  <c:v>0.6875</c:v>
                </c:pt>
                <c:pt idx="11">
                  <c:v>0.3125</c:v>
                </c:pt>
              </c:numCache>
            </c:numRef>
          </c:val>
          <c:extLst>
            <c:ext xmlns:c16="http://schemas.microsoft.com/office/drawing/2014/chart" uri="{C3380CC4-5D6E-409C-BE32-E72D297353CC}">
              <c16:uniqueId val="{00000001-9680-4E76-BE40-C3F0C4135DEF}"/>
            </c:ext>
          </c:extLst>
        </c:ser>
        <c:dLbls>
          <c:showLegendKey val="0"/>
          <c:showVal val="0"/>
          <c:showCatName val="0"/>
          <c:showSerName val="0"/>
          <c:showPercent val="0"/>
          <c:showBubbleSize val="0"/>
        </c:dLbls>
        <c:gapWidth val="50"/>
        <c:overlap val="45"/>
        <c:axId val="417233488"/>
        <c:axId val="417237096"/>
      </c:barChart>
      <c:catAx>
        <c:axId val="41723348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37096"/>
        <c:crosses val="autoZero"/>
        <c:auto val="1"/>
        <c:lblAlgn val="ctr"/>
        <c:lblOffset val="100"/>
        <c:noMultiLvlLbl val="0"/>
      </c:catAx>
      <c:valAx>
        <c:axId val="417237096"/>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33488"/>
        <c:crosses val="autoZero"/>
        <c:crossBetween val="between"/>
      </c:valAx>
      <c:spPr>
        <a:noFill/>
        <a:ln>
          <a:noFill/>
        </a:ln>
        <a:effectLst/>
      </c:spPr>
    </c:plotArea>
    <c:legend>
      <c:legendPos val="b"/>
      <c:layout>
        <c:manualLayout>
          <c:xMode val="edge"/>
          <c:yMode val="edge"/>
          <c:x val="0.4368508647286487"/>
          <c:y val="0.15255874116213944"/>
          <c:w val="0.44981102362204717"/>
          <c:h val="0.134570319858343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Garganey!$B$25:$M$25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Garganey!$B$26:$M$26</c:f>
              <c:numCache>
                <c:formatCode>General</c:formatCode>
                <c:ptCount val="12"/>
                <c:pt idx="2">
                  <c:v>0.75</c:v>
                </c:pt>
                <c:pt idx="3">
                  <c:v>2.25</c:v>
                </c:pt>
                <c:pt idx="4">
                  <c:v>2.375</c:v>
                </c:pt>
                <c:pt idx="5">
                  <c:v>0.9375</c:v>
                </c:pt>
                <c:pt idx="6">
                  <c:v>1.1875</c:v>
                </c:pt>
                <c:pt idx="7">
                  <c:v>4.125</c:v>
                </c:pt>
                <c:pt idx="8">
                  <c:v>2.25</c:v>
                </c:pt>
                <c:pt idx="9">
                  <c:v>0.875</c:v>
                </c:pt>
                <c:pt idx="10">
                  <c:v>6.25E-2</c:v>
                </c:pt>
                <c:pt idx="11">
                  <c:v>6.25E-2</c:v>
                </c:pt>
              </c:numCache>
            </c:numRef>
          </c:val>
          <c:extLst>
            <c:ext xmlns:c16="http://schemas.microsoft.com/office/drawing/2014/chart" uri="{C3380CC4-5D6E-409C-BE32-E72D297353CC}">
              <c16:uniqueId val="{00000000-E63F-49E0-B39A-11AEE865E03F}"/>
            </c:ext>
          </c:extLst>
        </c:ser>
        <c:dLbls>
          <c:showLegendKey val="0"/>
          <c:showVal val="0"/>
          <c:showCatName val="0"/>
          <c:showSerName val="0"/>
          <c:showPercent val="0"/>
          <c:showBubbleSize val="0"/>
        </c:dLbls>
        <c:gapWidth val="50"/>
        <c:axId val="118949760"/>
        <c:axId val="118951296"/>
      </c:barChart>
      <c:catAx>
        <c:axId val="118949760"/>
        <c:scaling>
          <c:orientation val="minMax"/>
        </c:scaling>
        <c:delete val="0"/>
        <c:axPos val="b"/>
        <c:numFmt formatCode="General" sourceLinked="0"/>
        <c:majorTickMark val="out"/>
        <c:minorTickMark val="none"/>
        <c:tickLblPos val="nextTo"/>
        <c:crossAx val="118951296"/>
        <c:crosses val="autoZero"/>
        <c:auto val="1"/>
        <c:lblAlgn val="ctr"/>
        <c:lblOffset val="100"/>
        <c:noMultiLvlLbl val="0"/>
      </c:catAx>
      <c:valAx>
        <c:axId val="118951296"/>
        <c:scaling>
          <c:orientation val="minMax"/>
        </c:scaling>
        <c:delete val="0"/>
        <c:axPos val="l"/>
        <c:numFmt formatCode="General" sourceLinked="1"/>
        <c:majorTickMark val="out"/>
        <c:minorTickMark val="none"/>
        <c:tickLblPos val="nextTo"/>
        <c:crossAx val="118949760"/>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'Water Pipit'!$B$24:$H$24</c:f>
              <c:strCache>
                <c:ptCount val="7"/>
                <c:pt idx="0">
                  <c:v>1943/4-55/6</c:v>
                </c:pt>
                <c:pt idx="1">
                  <c:v>1956/7-65/6</c:v>
                </c:pt>
                <c:pt idx="2">
                  <c:v>1966/7-75/6</c:v>
                </c:pt>
                <c:pt idx="3">
                  <c:v>1976/7-85/6</c:v>
                </c:pt>
                <c:pt idx="4">
                  <c:v>1986/7-95/6</c:v>
                </c:pt>
                <c:pt idx="5">
                  <c:v>1996/7-2005/6</c:v>
                </c:pt>
                <c:pt idx="6">
                  <c:v>2006/7-11/12</c:v>
                </c:pt>
              </c:strCache>
            </c:strRef>
          </c:cat>
          <c:val>
            <c:numRef>
              <c:f>'Water Pipit'!$B$25:$H$25</c:f>
              <c:numCache>
                <c:formatCode>0.0</c:formatCode>
                <c:ptCount val="7"/>
                <c:pt idx="0">
                  <c:v>0.69230769230769229</c:v>
                </c:pt>
                <c:pt idx="1">
                  <c:v>0.9</c:v>
                </c:pt>
                <c:pt idx="2">
                  <c:v>8.4</c:v>
                </c:pt>
                <c:pt idx="3">
                  <c:v>7.9</c:v>
                </c:pt>
                <c:pt idx="4">
                  <c:v>14.2</c:v>
                </c:pt>
                <c:pt idx="5">
                  <c:v>5</c:v>
                </c:pt>
                <c:pt idx="6">
                  <c:v>2.6666666666666665</c:v>
                </c:pt>
              </c:numCache>
            </c:numRef>
          </c:val>
          <c:extLst>
            <c:ext xmlns:c16="http://schemas.microsoft.com/office/drawing/2014/chart" uri="{C3380CC4-5D6E-409C-BE32-E72D297353CC}">
              <c16:uniqueId val="{00000000-A841-4371-BC78-0063EF432FD0}"/>
            </c:ext>
          </c:extLst>
        </c:ser>
        <c:dLbls>
          <c:showLegendKey val="0"/>
          <c:showVal val="0"/>
          <c:showCatName val="0"/>
          <c:showSerName val="0"/>
          <c:showPercent val="0"/>
          <c:showBubbleSize val="0"/>
        </c:dLbls>
        <c:gapWidth val="219"/>
        <c:overlap val="-27"/>
        <c:axId val="417267272"/>
        <c:axId val="417263664"/>
      </c:barChart>
      <c:catAx>
        <c:axId val="41726727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63664"/>
        <c:crosses val="autoZero"/>
        <c:auto val="1"/>
        <c:lblAlgn val="ctr"/>
        <c:lblOffset val="100"/>
        <c:noMultiLvlLbl val="0"/>
      </c:catAx>
      <c:valAx>
        <c:axId val="417263664"/>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67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Twite!$C$24</c:f>
              <c:strCache>
                <c:ptCount val="1"/>
                <c:pt idx="0">
                  <c:v>Birds</c:v>
                </c:pt>
              </c:strCache>
            </c:strRef>
          </c:tx>
          <c:spPr>
            <a:solidFill>
              <a:schemeClr val="accent1"/>
            </a:solidFill>
            <a:ln>
              <a:noFill/>
            </a:ln>
            <a:effectLst/>
          </c:spPr>
          <c:invertIfNegative val="0"/>
          <c:cat>
            <c:strRef>
              <c:f>Twite!$B$25:$B$29</c:f>
              <c:strCache>
                <c:ptCount val="5"/>
                <c:pt idx="0">
                  <c:v>1960-69</c:v>
                </c:pt>
                <c:pt idx="1">
                  <c:v>1970-79</c:v>
                </c:pt>
                <c:pt idx="2">
                  <c:v>1980-89</c:v>
                </c:pt>
                <c:pt idx="3">
                  <c:v>1990-99</c:v>
                </c:pt>
                <c:pt idx="4">
                  <c:v>2000-09</c:v>
                </c:pt>
              </c:strCache>
            </c:strRef>
          </c:cat>
          <c:val>
            <c:numRef>
              <c:f>Twite!$C$25:$C$29</c:f>
              <c:numCache>
                <c:formatCode>General</c:formatCode>
                <c:ptCount val="5"/>
                <c:pt idx="0">
                  <c:v>15</c:v>
                </c:pt>
                <c:pt idx="1">
                  <c:v>8</c:v>
                </c:pt>
                <c:pt idx="2">
                  <c:v>11</c:v>
                </c:pt>
                <c:pt idx="4">
                  <c:v>1</c:v>
                </c:pt>
              </c:numCache>
            </c:numRef>
          </c:val>
          <c:extLst>
            <c:ext xmlns:c16="http://schemas.microsoft.com/office/drawing/2014/chart" uri="{C3380CC4-5D6E-409C-BE32-E72D297353CC}">
              <c16:uniqueId val="{00000000-2D4E-4C20-9B65-813F6CF4831B}"/>
            </c:ext>
          </c:extLst>
        </c:ser>
        <c:ser>
          <c:idx val="1"/>
          <c:order val="1"/>
          <c:tx>
            <c:strRef>
              <c:f>Twite!$D$24</c:f>
              <c:strCache>
                <c:ptCount val="1"/>
                <c:pt idx="0">
                  <c:v>Records</c:v>
                </c:pt>
              </c:strCache>
            </c:strRef>
          </c:tx>
          <c:spPr>
            <a:solidFill>
              <a:schemeClr val="accent2"/>
            </a:solidFill>
            <a:ln>
              <a:noFill/>
            </a:ln>
            <a:effectLst/>
          </c:spPr>
          <c:invertIfNegative val="0"/>
          <c:cat>
            <c:strRef>
              <c:f>Twite!$B$25:$B$29</c:f>
              <c:strCache>
                <c:ptCount val="5"/>
                <c:pt idx="0">
                  <c:v>1960-69</c:v>
                </c:pt>
                <c:pt idx="1">
                  <c:v>1970-79</c:v>
                </c:pt>
                <c:pt idx="2">
                  <c:v>1980-89</c:v>
                </c:pt>
                <c:pt idx="3">
                  <c:v>1990-99</c:v>
                </c:pt>
                <c:pt idx="4">
                  <c:v>2000-09</c:v>
                </c:pt>
              </c:strCache>
            </c:strRef>
          </c:cat>
          <c:val>
            <c:numRef>
              <c:f>Twite!$D$25:$D$29</c:f>
              <c:numCache>
                <c:formatCode>General</c:formatCode>
                <c:ptCount val="5"/>
                <c:pt idx="0">
                  <c:v>7</c:v>
                </c:pt>
                <c:pt idx="1">
                  <c:v>8</c:v>
                </c:pt>
                <c:pt idx="2">
                  <c:v>3</c:v>
                </c:pt>
                <c:pt idx="4">
                  <c:v>1</c:v>
                </c:pt>
              </c:numCache>
            </c:numRef>
          </c:val>
          <c:extLst>
            <c:ext xmlns:c16="http://schemas.microsoft.com/office/drawing/2014/chart" uri="{C3380CC4-5D6E-409C-BE32-E72D297353CC}">
              <c16:uniqueId val="{00000001-2D4E-4C20-9B65-813F6CF4831B}"/>
            </c:ext>
          </c:extLst>
        </c:ser>
        <c:dLbls>
          <c:showLegendKey val="0"/>
          <c:showVal val="0"/>
          <c:showCatName val="0"/>
          <c:showSerName val="0"/>
          <c:showPercent val="0"/>
          <c:showBubbleSize val="0"/>
        </c:dLbls>
        <c:gapWidth val="219"/>
        <c:overlap val="41"/>
        <c:axId val="417220696"/>
        <c:axId val="417226272"/>
      </c:barChart>
      <c:catAx>
        <c:axId val="41722069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26272"/>
        <c:crosses val="autoZero"/>
        <c:auto val="1"/>
        <c:lblAlgn val="ctr"/>
        <c:lblOffset val="100"/>
        <c:noMultiLvlLbl val="0"/>
      </c:catAx>
      <c:valAx>
        <c:axId val="41722627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20696"/>
        <c:crosses val="autoZero"/>
        <c:crossBetween val="between"/>
      </c:valAx>
      <c:spPr>
        <a:noFill/>
        <a:ln>
          <a:noFill/>
        </a:ln>
        <a:effectLst/>
      </c:spPr>
    </c:plotArea>
    <c:legend>
      <c:legendPos val="b"/>
      <c:layout>
        <c:manualLayout>
          <c:xMode val="edge"/>
          <c:yMode val="edge"/>
          <c:x val="0.64595297462817147"/>
          <c:y val="0.18113371245261004"/>
          <c:w val="0.28723414365536576"/>
          <c:h val="0.133294771802813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Twite!$B$20:$M$20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Twite!$B$21:$M$21</c:f>
              <c:numCache>
                <c:formatCode>General</c:formatCode>
                <c:ptCount val="12"/>
                <c:pt idx="0">
                  <c:v>10</c:v>
                </c:pt>
                <c:pt idx="1">
                  <c:v>3</c:v>
                </c:pt>
                <c:pt idx="2">
                  <c:v>6</c:v>
                </c:pt>
                <c:pt idx="3">
                  <c:v>0</c:v>
                </c:pt>
                <c:pt idx="4">
                  <c:v>0</c:v>
                </c:pt>
                <c:pt idx="5">
                  <c:v>0</c:v>
                </c:pt>
                <c:pt idx="6">
                  <c:v>0</c:v>
                </c:pt>
                <c:pt idx="7">
                  <c:v>0</c:v>
                </c:pt>
                <c:pt idx="8">
                  <c:v>0</c:v>
                </c:pt>
                <c:pt idx="9">
                  <c:v>7</c:v>
                </c:pt>
                <c:pt idx="10">
                  <c:v>7</c:v>
                </c:pt>
                <c:pt idx="11">
                  <c:v>2</c:v>
                </c:pt>
              </c:numCache>
            </c:numRef>
          </c:val>
          <c:extLst>
            <c:ext xmlns:c16="http://schemas.microsoft.com/office/drawing/2014/chart" uri="{C3380CC4-5D6E-409C-BE32-E72D297353CC}">
              <c16:uniqueId val="{00000000-6BFE-4815-A3E4-2D919921D5F9}"/>
            </c:ext>
          </c:extLst>
        </c:ser>
        <c:dLbls>
          <c:showLegendKey val="0"/>
          <c:showVal val="0"/>
          <c:showCatName val="0"/>
          <c:showSerName val="0"/>
          <c:showPercent val="0"/>
          <c:showBubbleSize val="0"/>
        </c:dLbls>
        <c:gapWidth val="50"/>
        <c:overlap val="-27"/>
        <c:axId val="417187240"/>
        <c:axId val="417188880"/>
      </c:barChart>
      <c:catAx>
        <c:axId val="41718724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188880"/>
        <c:crosses val="autoZero"/>
        <c:auto val="1"/>
        <c:lblAlgn val="ctr"/>
        <c:lblOffset val="100"/>
        <c:noMultiLvlLbl val="0"/>
      </c:catAx>
      <c:valAx>
        <c:axId val="41718888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187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'Snow Bunting'!$B$13:$M$13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'Snow Bunting'!$B$14:$M$14</c:f>
              <c:numCache>
                <c:formatCode>General</c:formatCode>
                <c:ptCount val="12"/>
                <c:pt idx="0">
                  <c:v>10</c:v>
                </c:pt>
                <c:pt idx="1">
                  <c:v>1</c:v>
                </c:pt>
                <c:pt idx="2">
                  <c:v>1</c:v>
                </c:pt>
                <c:pt idx="3">
                  <c:v>0</c:v>
                </c:pt>
                <c:pt idx="4">
                  <c:v>0</c:v>
                </c:pt>
                <c:pt idx="5">
                  <c:v>0</c:v>
                </c:pt>
                <c:pt idx="6">
                  <c:v>0</c:v>
                </c:pt>
                <c:pt idx="7">
                  <c:v>0</c:v>
                </c:pt>
                <c:pt idx="8">
                  <c:v>0</c:v>
                </c:pt>
                <c:pt idx="9">
                  <c:v>4</c:v>
                </c:pt>
                <c:pt idx="10">
                  <c:v>23</c:v>
                </c:pt>
                <c:pt idx="11">
                  <c:v>8</c:v>
                </c:pt>
              </c:numCache>
            </c:numRef>
          </c:val>
          <c:extLst>
            <c:ext xmlns:c16="http://schemas.microsoft.com/office/drawing/2014/chart" uri="{C3380CC4-5D6E-409C-BE32-E72D297353CC}">
              <c16:uniqueId val="{00000000-C783-41B8-8B11-BB26FCA1053F}"/>
            </c:ext>
          </c:extLst>
        </c:ser>
        <c:dLbls>
          <c:showLegendKey val="0"/>
          <c:showVal val="0"/>
          <c:showCatName val="0"/>
          <c:showSerName val="0"/>
          <c:showPercent val="0"/>
          <c:showBubbleSize val="0"/>
        </c:dLbls>
        <c:gapWidth val="50"/>
        <c:axId val="137335552"/>
        <c:axId val="137337088"/>
      </c:barChart>
      <c:catAx>
        <c:axId val="137335552"/>
        <c:scaling>
          <c:orientation val="minMax"/>
        </c:scaling>
        <c:delete val="0"/>
        <c:axPos val="b"/>
        <c:numFmt formatCode="General" sourceLinked="0"/>
        <c:majorTickMark val="out"/>
        <c:minorTickMark val="none"/>
        <c:tickLblPos val="nextTo"/>
        <c:txPr>
          <a:bodyPr rot="-2700000"/>
          <a:lstStyle/>
          <a:p>
            <a:pPr>
              <a:defRPr/>
            </a:pPr>
            <a:endParaRPr lang="en-US"/>
          </a:p>
        </c:txPr>
        <c:crossAx val="137337088"/>
        <c:crosses val="autoZero"/>
        <c:auto val="1"/>
        <c:lblAlgn val="ctr"/>
        <c:lblOffset val="100"/>
        <c:noMultiLvlLbl val="0"/>
      </c:catAx>
      <c:valAx>
        <c:axId val="137337088"/>
        <c:scaling>
          <c:orientation val="minMax"/>
        </c:scaling>
        <c:delete val="0"/>
        <c:axPos val="l"/>
        <c:numFmt formatCode="General" sourceLinked="1"/>
        <c:majorTickMark val="out"/>
        <c:minorTickMark val="none"/>
        <c:tickLblPos val="nextTo"/>
        <c:crossAx val="137335552"/>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Shoveler!$C$26:$N$26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Shoveler!$C$27:$N$27</c:f>
              <c:numCache>
                <c:formatCode>0</c:formatCode>
                <c:ptCount val="12"/>
                <c:pt idx="0">
                  <c:v>448.44444444444446</c:v>
                </c:pt>
                <c:pt idx="1">
                  <c:v>410.55555555555554</c:v>
                </c:pt>
                <c:pt idx="2">
                  <c:v>368.88888888888891</c:v>
                </c:pt>
                <c:pt idx="3">
                  <c:v>78.666666666666671</c:v>
                </c:pt>
                <c:pt idx="4">
                  <c:v>7.4444444444444446</c:v>
                </c:pt>
                <c:pt idx="5">
                  <c:v>6.666666666666667</c:v>
                </c:pt>
                <c:pt idx="6">
                  <c:v>10</c:v>
                </c:pt>
                <c:pt idx="7">
                  <c:v>74.333333333333329</c:v>
                </c:pt>
                <c:pt idx="8">
                  <c:v>218.55555555555554</c:v>
                </c:pt>
                <c:pt idx="9">
                  <c:v>249.77777777777777</c:v>
                </c:pt>
                <c:pt idx="10">
                  <c:v>281.33333333333331</c:v>
                </c:pt>
                <c:pt idx="11">
                  <c:v>327.55555555555554</c:v>
                </c:pt>
              </c:numCache>
            </c:numRef>
          </c:val>
          <c:extLst>
            <c:ext xmlns:c16="http://schemas.microsoft.com/office/drawing/2014/chart" uri="{C3380CC4-5D6E-409C-BE32-E72D297353CC}">
              <c16:uniqueId val="{00000000-C05D-4900-AC4A-B1002C53F451}"/>
            </c:ext>
          </c:extLst>
        </c:ser>
        <c:dLbls>
          <c:showLegendKey val="0"/>
          <c:showVal val="0"/>
          <c:showCatName val="0"/>
          <c:showSerName val="0"/>
          <c:showPercent val="0"/>
          <c:showBubbleSize val="0"/>
        </c:dLbls>
        <c:gapWidth val="50"/>
        <c:axId val="119011968"/>
        <c:axId val="119054720"/>
      </c:barChart>
      <c:catAx>
        <c:axId val="119011968"/>
        <c:scaling>
          <c:orientation val="minMax"/>
        </c:scaling>
        <c:delete val="0"/>
        <c:axPos val="b"/>
        <c:numFmt formatCode="General" sourceLinked="0"/>
        <c:majorTickMark val="out"/>
        <c:minorTickMark val="none"/>
        <c:tickLblPos val="nextTo"/>
        <c:crossAx val="119054720"/>
        <c:crosses val="autoZero"/>
        <c:auto val="1"/>
        <c:lblAlgn val="ctr"/>
        <c:lblOffset val="100"/>
        <c:noMultiLvlLbl val="0"/>
      </c:catAx>
      <c:valAx>
        <c:axId val="119054720"/>
        <c:scaling>
          <c:orientation val="minMax"/>
        </c:scaling>
        <c:delete val="0"/>
        <c:axPos val="l"/>
        <c:numFmt formatCode="0" sourceLinked="1"/>
        <c:majorTickMark val="out"/>
        <c:minorTickMark val="none"/>
        <c:tickLblPos val="nextTo"/>
        <c:crossAx val="119011968"/>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Shoveler!$B$14</c:f>
              <c:strCache>
                <c:ptCount val="1"/>
                <c:pt idx="0">
                  <c:v>1980-89</c:v>
                </c:pt>
              </c:strCache>
            </c:strRef>
          </c:tx>
          <c:invertIfNegative val="0"/>
          <c:cat>
            <c:strRef>
              <c:f>Shoveler!$C$13:$G$13</c:f>
              <c:strCache>
                <c:ptCount val="5"/>
                <c:pt idx="0">
                  <c:v>Theale</c:v>
                </c:pt>
                <c:pt idx="1">
                  <c:v>Burghfield</c:v>
                </c:pt>
                <c:pt idx="2">
                  <c:v>Dinton</c:v>
                </c:pt>
                <c:pt idx="3">
                  <c:v>Twyford</c:v>
                </c:pt>
                <c:pt idx="4">
                  <c:v>Wraysbury</c:v>
                </c:pt>
              </c:strCache>
            </c:strRef>
          </c:cat>
          <c:val>
            <c:numRef>
              <c:f>Shoveler!$C$14:$G$14</c:f>
              <c:numCache>
                <c:formatCode>0</c:formatCode>
                <c:ptCount val="5"/>
                <c:pt idx="0">
                  <c:v>26.4</c:v>
                </c:pt>
                <c:pt idx="1">
                  <c:v>38.222222222222221</c:v>
                </c:pt>
                <c:pt idx="2">
                  <c:v>20.9</c:v>
                </c:pt>
                <c:pt idx="3">
                  <c:v>30</c:v>
                </c:pt>
                <c:pt idx="4">
                  <c:v>31.2</c:v>
                </c:pt>
              </c:numCache>
            </c:numRef>
          </c:val>
          <c:extLst>
            <c:ext xmlns:c16="http://schemas.microsoft.com/office/drawing/2014/chart" uri="{C3380CC4-5D6E-409C-BE32-E72D297353CC}">
              <c16:uniqueId val="{00000000-3037-4797-A565-9342C036622D}"/>
            </c:ext>
          </c:extLst>
        </c:ser>
        <c:ser>
          <c:idx val="1"/>
          <c:order val="1"/>
          <c:tx>
            <c:strRef>
              <c:f>Shoveler!$B$15</c:f>
              <c:strCache>
                <c:ptCount val="1"/>
                <c:pt idx="0">
                  <c:v>2000-09</c:v>
                </c:pt>
              </c:strCache>
            </c:strRef>
          </c:tx>
          <c:invertIfNegative val="0"/>
          <c:cat>
            <c:strRef>
              <c:f>Shoveler!$C$13:$G$13</c:f>
              <c:strCache>
                <c:ptCount val="5"/>
                <c:pt idx="0">
                  <c:v>Theale</c:v>
                </c:pt>
                <c:pt idx="1">
                  <c:v>Burghfield</c:v>
                </c:pt>
                <c:pt idx="2">
                  <c:v>Dinton</c:v>
                </c:pt>
                <c:pt idx="3">
                  <c:v>Twyford</c:v>
                </c:pt>
                <c:pt idx="4">
                  <c:v>Wraysbury</c:v>
                </c:pt>
              </c:strCache>
            </c:strRef>
          </c:cat>
          <c:val>
            <c:numRef>
              <c:f>Shoveler!$C$15:$G$15</c:f>
              <c:numCache>
                <c:formatCode>0</c:formatCode>
                <c:ptCount val="5"/>
                <c:pt idx="0">
                  <c:v>75.666666666666671</c:v>
                </c:pt>
                <c:pt idx="1">
                  <c:v>43.1</c:v>
                </c:pt>
                <c:pt idx="2">
                  <c:v>25.2</c:v>
                </c:pt>
                <c:pt idx="3">
                  <c:v>30.777777777777779</c:v>
                </c:pt>
                <c:pt idx="4">
                  <c:v>107.42857142857143</c:v>
                </c:pt>
              </c:numCache>
            </c:numRef>
          </c:val>
          <c:extLst>
            <c:ext xmlns:c16="http://schemas.microsoft.com/office/drawing/2014/chart" uri="{C3380CC4-5D6E-409C-BE32-E72D297353CC}">
              <c16:uniqueId val="{00000001-3037-4797-A565-9342C036622D}"/>
            </c:ext>
          </c:extLst>
        </c:ser>
        <c:dLbls>
          <c:showLegendKey val="0"/>
          <c:showVal val="0"/>
          <c:showCatName val="0"/>
          <c:showSerName val="0"/>
          <c:showPercent val="0"/>
          <c:showBubbleSize val="0"/>
        </c:dLbls>
        <c:gapWidth val="50"/>
        <c:axId val="120520704"/>
        <c:axId val="120522240"/>
      </c:barChart>
      <c:catAx>
        <c:axId val="120520704"/>
        <c:scaling>
          <c:orientation val="minMax"/>
        </c:scaling>
        <c:delete val="0"/>
        <c:axPos val="b"/>
        <c:numFmt formatCode="General" sourceLinked="0"/>
        <c:majorTickMark val="out"/>
        <c:minorTickMark val="none"/>
        <c:tickLblPos val="nextTo"/>
        <c:crossAx val="120522240"/>
        <c:crosses val="autoZero"/>
        <c:auto val="1"/>
        <c:lblAlgn val="ctr"/>
        <c:lblOffset val="100"/>
        <c:noMultiLvlLbl val="0"/>
      </c:catAx>
      <c:valAx>
        <c:axId val="120522240"/>
        <c:scaling>
          <c:orientation val="minMax"/>
        </c:scaling>
        <c:delete val="0"/>
        <c:axPos val="l"/>
        <c:numFmt formatCode="0" sourceLinked="1"/>
        <c:majorTickMark val="out"/>
        <c:minorTickMark val="none"/>
        <c:tickLblPos val="nextTo"/>
        <c:crossAx val="120520704"/>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'Red-crested Pochard'!$C$11:$I$11</c:f>
              <c:strCache>
                <c:ptCount val="7"/>
                <c:pt idx="0">
                  <c:v>1946 to 1955</c:v>
                </c:pt>
                <c:pt idx="1">
                  <c:v>1956 to 1965</c:v>
                </c:pt>
                <c:pt idx="2">
                  <c:v>1966 to 1975</c:v>
                </c:pt>
                <c:pt idx="3">
                  <c:v>1976 to 1985</c:v>
                </c:pt>
                <c:pt idx="4">
                  <c:v>1986 to 1995</c:v>
                </c:pt>
                <c:pt idx="5">
                  <c:v>1996 to 2005</c:v>
                </c:pt>
                <c:pt idx="6">
                  <c:v>2006 to 2010</c:v>
                </c:pt>
              </c:strCache>
            </c:strRef>
          </c:cat>
          <c:val>
            <c:numRef>
              <c:f>'Red-crested Pochard'!$C$12:$I$12</c:f>
              <c:numCache>
                <c:formatCode>General</c:formatCode>
                <c:ptCount val="7"/>
                <c:pt idx="0">
                  <c:v>0.1</c:v>
                </c:pt>
                <c:pt idx="1">
                  <c:v>0.2</c:v>
                </c:pt>
                <c:pt idx="2">
                  <c:v>0.4</c:v>
                </c:pt>
                <c:pt idx="3">
                  <c:v>0.5</c:v>
                </c:pt>
                <c:pt idx="4">
                  <c:v>1.9</c:v>
                </c:pt>
                <c:pt idx="5">
                  <c:v>2.5</c:v>
                </c:pt>
                <c:pt idx="6">
                  <c:v>7.8</c:v>
                </c:pt>
              </c:numCache>
            </c:numRef>
          </c:val>
          <c:extLst>
            <c:ext xmlns:c16="http://schemas.microsoft.com/office/drawing/2014/chart" uri="{C3380CC4-5D6E-409C-BE32-E72D297353CC}">
              <c16:uniqueId val="{00000000-CB27-425A-A4E9-8B026DD664EC}"/>
            </c:ext>
          </c:extLst>
        </c:ser>
        <c:dLbls>
          <c:showLegendKey val="0"/>
          <c:showVal val="0"/>
          <c:showCatName val="0"/>
          <c:showSerName val="0"/>
          <c:showPercent val="0"/>
          <c:showBubbleSize val="0"/>
        </c:dLbls>
        <c:gapWidth val="219"/>
        <c:overlap val="-27"/>
        <c:axId val="520026288"/>
        <c:axId val="411899632"/>
      </c:barChart>
      <c:catAx>
        <c:axId val="52002628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899632"/>
        <c:crosses val="autoZero"/>
        <c:auto val="1"/>
        <c:lblAlgn val="ctr"/>
        <c:lblOffset val="100"/>
        <c:noMultiLvlLbl val="0"/>
      </c:catAx>
      <c:valAx>
        <c:axId val="41189963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2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'Red-crested Pochard'!$C$23:$N$23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'Red-crested Pochard'!$C$24:$N$24</c:f>
              <c:numCache>
                <c:formatCode>0.0</c:formatCode>
                <c:ptCount val="12"/>
                <c:pt idx="0">
                  <c:v>4.0666666666666664</c:v>
                </c:pt>
                <c:pt idx="1">
                  <c:v>2.2000000000000002</c:v>
                </c:pt>
                <c:pt idx="2">
                  <c:v>1.4666666666666666</c:v>
                </c:pt>
                <c:pt idx="3">
                  <c:v>1.1333333333333333</c:v>
                </c:pt>
                <c:pt idx="4">
                  <c:v>0.73333333333333328</c:v>
                </c:pt>
                <c:pt idx="5">
                  <c:v>0.66666666666666663</c:v>
                </c:pt>
                <c:pt idx="6">
                  <c:v>0.66666666666666663</c:v>
                </c:pt>
                <c:pt idx="7">
                  <c:v>0.66666666666666663</c:v>
                </c:pt>
                <c:pt idx="8">
                  <c:v>0.8666666666666667</c:v>
                </c:pt>
                <c:pt idx="9">
                  <c:v>1.2666666666666666</c:v>
                </c:pt>
                <c:pt idx="10">
                  <c:v>2</c:v>
                </c:pt>
                <c:pt idx="11">
                  <c:v>4.2666666666666666</c:v>
                </c:pt>
              </c:numCache>
            </c:numRef>
          </c:val>
          <c:extLst>
            <c:ext xmlns:c16="http://schemas.microsoft.com/office/drawing/2014/chart" uri="{C3380CC4-5D6E-409C-BE32-E72D297353CC}">
              <c16:uniqueId val="{00000000-4767-44A0-A24F-DDB90DC853DD}"/>
            </c:ext>
          </c:extLst>
        </c:ser>
        <c:dLbls>
          <c:showLegendKey val="0"/>
          <c:showVal val="0"/>
          <c:showCatName val="0"/>
          <c:showSerName val="0"/>
          <c:showPercent val="0"/>
          <c:showBubbleSize val="0"/>
        </c:dLbls>
        <c:gapWidth val="50"/>
        <c:overlap val="-27"/>
        <c:axId val="422331848"/>
        <c:axId val="422330536"/>
      </c:barChart>
      <c:catAx>
        <c:axId val="422331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330536"/>
        <c:crosses val="autoZero"/>
        <c:auto val="1"/>
        <c:lblAlgn val="ctr"/>
        <c:lblOffset val="100"/>
        <c:noMultiLvlLbl val="0"/>
      </c:catAx>
      <c:valAx>
        <c:axId val="42233053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331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33751903461047"/>
          <c:y val="4.2349222898153023E-2"/>
          <c:w val="0.83678978903147305"/>
          <c:h val="0.55228354777879962"/>
        </c:manualLayout>
      </c:layout>
      <c:barChart>
        <c:barDir val="col"/>
        <c:grouping val="clustered"/>
        <c:varyColors val="0"/>
        <c:ser>
          <c:idx val="0"/>
          <c:order val="0"/>
          <c:invertIfNegative val="0"/>
          <c:cat>
            <c:strRef>
              <c:f>'Bewicks Swan'!$B$27:$G$27</c:f>
              <c:strCache>
                <c:ptCount val="6"/>
                <c:pt idx="0">
                  <c:v>1949/50 to 1959/60</c:v>
                </c:pt>
                <c:pt idx="1">
                  <c:v>1960/61 to 1969/70</c:v>
                </c:pt>
                <c:pt idx="2">
                  <c:v>1970/71 to 1979/80</c:v>
                </c:pt>
                <c:pt idx="3">
                  <c:v>1980/81 to 1989/90</c:v>
                </c:pt>
                <c:pt idx="4">
                  <c:v>1990/1 to 1999/2000</c:v>
                </c:pt>
                <c:pt idx="5">
                  <c:v>2000/1 to 2009/10</c:v>
                </c:pt>
              </c:strCache>
            </c:strRef>
          </c:cat>
          <c:val>
            <c:numRef>
              <c:f>'Bewicks Swan'!$B$28:$G$28</c:f>
              <c:numCache>
                <c:formatCode>General</c:formatCode>
                <c:ptCount val="6"/>
                <c:pt idx="0">
                  <c:v>5</c:v>
                </c:pt>
                <c:pt idx="1">
                  <c:v>138</c:v>
                </c:pt>
                <c:pt idx="2">
                  <c:v>137</c:v>
                </c:pt>
                <c:pt idx="3">
                  <c:v>191</c:v>
                </c:pt>
                <c:pt idx="4">
                  <c:v>205</c:v>
                </c:pt>
                <c:pt idx="5">
                  <c:v>40</c:v>
                </c:pt>
              </c:numCache>
            </c:numRef>
          </c:val>
          <c:extLst>
            <c:ext xmlns:c16="http://schemas.microsoft.com/office/drawing/2014/chart" uri="{C3380CC4-5D6E-409C-BE32-E72D297353CC}">
              <c16:uniqueId val="{00000000-CD0B-4BDC-8F4F-25C9C26F807A}"/>
            </c:ext>
          </c:extLst>
        </c:ser>
        <c:dLbls>
          <c:showLegendKey val="0"/>
          <c:showVal val="0"/>
          <c:showCatName val="0"/>
          <c:showSerName val="0"/>
          <c:showPercent val="0"/>
          <c:showBubbleSize val="0"/>
        </c:dLbls>
        <c:gapWidth val="150"/>
        <c:axId val="117245056"/>
        <c:axId val="117246592"/>
      </c:barChart>
      <c:catAx>
        <c:axId val="117245056"/>
        <c:scaling>
          <c:orientation val="minMax"/>
        </c:scaling>
        <c:delete val="0"/>
        <c:axPos val="b"/>
        <c:numFmt formatCode="General" sourceLinked="0"/>
        <c:majorTickMark val="out"/>
        <c:minorTickMark val="none"/>
        <c:tickLblPos val="nextTo"/>
        <c:txPr>
          <a:bodyPr/>
          <a:lstStyle/>
          <a:p>
            <a:pPr>
              <a:defRPr sz="900" baseline="0"/>
            </a:pPr>
            <a:endParaRPr lang="en-US"/>
          </a:p>
        </c:txPr>
        <c:crossAx val="117246592"/>
        <c:crosses val="autoZero"/>
        <c:auto val="1"/>
        <c:lblAlgn val="ctr"/>
        <c:lblOffset val="100"/>
        <c:noMultiLvlLbl val="0"/>
      </c:catAx>
      <c:valAx>
        <c:axId val="117246592"/>
        <c:scaling>
          <c:orientation val="minMax"/>
        </c:scaling>
        <c:delete val="0"/>
        <c:axPos val="l"/>
        <c:numFmt formatCode="General" sourceLinked="1"/>
        <c:majorTickMark val="out"/>
        <c:minorTickMark val="none"/>
        <c:tickLblPos val="nextTo"/>
        <c:crossAx val="117245056"/>
        <c:crosses val="autoZero"/>
        <c:crossBetween val="between"/>
      </c:valAx>
    </c:plotArea>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Pochard!$B$26:$M$26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Pochard!$B$27:$M$27</c:f>
              <c:numCache>
                <c:formatCode>General</c:formatCode>
                <c:ptCount val="12"/>
                <c:pt idx="0">
                  <c:v>1019.6</c:v>
                </c:pt>
                <c:pt idx="1">
                  <c:v>719.9</c:v>
                </c:pt>
                <c:pt idx="2">
                  <c:v>355.5</c:v>
                </c:pt>
                <c:pt idx="3">
                  <c:v>13.1</c:v>
                </c:pt>
                <c:pt idx="4">
                  <c:v>7.2</c:v>
                </c:pt>
                <c:pt idx="5">
                  <c:v>12.3</c:v>
                </c:pt>
                <c:pt idx="6">
                  <c:v>49.7</c:v>
                </c:pt>
                <c:pt idx="7">
                  <c:v>93.6</c:v>
                </c:pt>
                <c:pt idx="8">
                  <c:v>189.4</c:v>
                </c:pt>
                <c:pt idx="9">
                  <c:v>408.6</c:v>
                </c:pt>
                <c:pt idx="10">
                  <c:v>662.4</c:v>
                </c:pt>
                <c:pt idx="11">
                  <c:v>843</c:v>
                </c:pt>
              </c:numCache>
            </c:numRef>
          </c:val>
          <c:extLst>
            <c:ext xmlns:c16="http://schemas.microsoft.com/office/drawing/2014/chart" uri="{C3380CC4-5D6E-409C-BE32-E72D297353CC}">
              <c16:uniqueId val="{00000000-0FE8-40A3-AE8A-BB5A401E90AD}"/>
            </c:ext>
          </c:extLst>
        </c:ser>
        <c:dLbls>
          <c:showLegendKey val="0"/>
          <c:showVal val="0"/>
          <c:showCatName val="0"/>
          <c:showSerName val="0"/>
          <c:showPercent val="0"/>
          <c:showBubbleSize val="0"/>
        </c:dLbls>
        <c:gapWidth val="50"/>
        <c:overlap val="-16"/>
        <c:axId val="120669312"/>
        <c:axId val="120670848"/>
      </c:barChart>
      <c:catAx>
        <c:axId val="120669312"/>
        <c:scaling>
          <c:orientation val="minMax"/>
        </c:scaling>
        <c:delete val="0"/>
        <c:axPos val="b"/>
        <c:numFmt formatCode="General" sourceLinked="0"/>
        <c:majorTickMark val="out"/>
        <c:minorTickMark val="none"/>
        <c:tickLblPos val="nextTo"/>
        <c:crossAx val="120670848"/>
        <c:crosses val="autoZero"/>
        <c:auto val="1"/>
        <c:lblAlgn val="ctr"/>
        <c:lblOffset val="100"/>
        <c:noMultiLvlLbl val="0"/>
      </c:catAx>
      <c:valAx>
        <c:axId val="120670848"/>
        <c:scaling>
          <c:orientation val="minMax"/>
        </c:scaling>
        <c:delete val="0"/>
        <c:axPos val="l"/>
        <c:numFmt formatCode="General" sourceLinked="1"/>
        <c:majorTickMark val="out"/>
        <c:minorTickMark val="none"/>
        <c:tickLblPos val="nextTo"/>
        <c:crossAx val="120669312"/>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Pochard!$C$11</c:f>
              <c:strCache>
                <c:ptCount val="1"/>
                <c:pt idx="0">
                  <c:v>East</c:v>
                </c:pt>
              </c:strCache>
            </c:strRef>
          </c:tx>
          <c:invertIfNegative val="0"/>
          <c:cat>
            <c:strRef>
              <c:f>Pochard!$B$12:$B$17</c:f>
              <c:strCache>
                <c:ptCount val="6"/>
                <c:pt idx="0">
                  <c:v>1950-9</c:v>
                </c:pt>
                <c:pt idx="1">
                  <c:v>1960-9</c:v>
                </c:pt>
                <c:pt idx="2">
                  <c:v>1970-9</c:v>
                </c:pt>
                <c:pt idx="3">
                  <c:v>1980-9</c:v>
                </c:pt>
                <c:pt idx="4">
                  <c:v>1990-9</c:v>
                </c:pt>
                <c:pt idx="5">
                  <c:v>2000-9</c:v>
                </c:pt>
              </c:strCache>
            </c:strRef>
          </c:cat>
          <c:val>
            <c:numRef>
              <c:f>Pochard!$C$12:$C$17</c:f>
              <c:numCache>
                <c:formatCode>General</c:formatCode>
                <c:ptCount val="6"/>
                <c:pt idx="0">
                  <c:v>3</c:v>
                </c:pt>
                <c:pt idx="1">
                  <c:v>14</c:v>
                </c:pt>
                <c:pt idx="2">
                  <c:v>2</c:v>
                </c:pt>
                <c:pt idx="3">
                  <c:v>1</c:v>
                </c:pt>
                <c:pt idx="4">
                  <c:v>2</c:v>
                </c:pt>
              </c:numCache>
            </c:numRef>
          </c:val>
          <c:extLst>
            <c:ext xmlns:c16="http://schemas.microsoft.com/office/drawing/2014/chart" uri="{C3380CC4-5D6E-409C-BE32-E72D297353CC}">
              <c16:uniqueId val="{00000000-2E21-4455-B7C1-A499D8654CB3}"/>
            </c:ext>
          </c:extLst>
        </c:ser>
        <c:ser>
          <c:idx val="1"/>
          <c:order val="1"/>
          <c:tx>
            <c:strRef>
              <c:f>Pochard!$D$11</c:f>
              <c:strCache>
                <c:ptCount val="1"/>
                <c:pt idx="0">
                  <c:v>Central</c:v>
                </c:pt>
              </c:strCache>
            </c:strRef>
          </c:tx>
          <c:invertIfNegative val="0"/>
          <c:cat>
            <c:strRef>
              <c:f>Pochard!$B$12:$B$17</c:f>
              <c:strCache>
                <c:ptCount val="6"/>
                <c:pt idx="0">
                  <c:v>1950-9</c:v>
                </c:pt>
                <c:pt idx="1">
                  <c:v>1960-9</c:v>
                </c:pt>
                <c:pt idx="2">
                  <c:v>1970-9</c:v>
                </c:pt>
                <c:pt idx="3">
                  <c:v>1980-9</c:v>
                </c:pt>
                <c:pt idx="4">
                  <c:v>1990-9</c:v>
                </c:pt>
                <c:pt idx="5">
                  <c:v>2000-9</c:v>
                </c:pt>
              </c:strCache>
            </c:strRef>
          </c:cat>
          <c:val>
            <c:numRef>
              <c:f>Pochard!$D$12:$D$17</c:f>
              <c:numCache>
                <c:formatCode>General</c:formatCode>
                <c:ptCount val="6"/>
                <c:pt idx="0">
                  <c:v>3</c:v>
                </c:pt>
                <c:pt idx="1">
                  <c:v>2</c:v>
                </c:pt>
                <c:pt idx="2">
                  <c:v>0</c:v>
                </c:pt>
                <c:pt idx="3">
                  <c:v>2</c:v>
                </c:pt>
              </c:numCache>
            </c:numRef>
          </c:val>
          <c:extLst>
            <c:ext xmlns:c16="http://schemas.microsoft.com/office/drawing/2014/chart" uri="{C3380CC4-5D6E-409C-BE32-E72D297353CC}">
              <c16:uniqueId val="{00000001-2E21-4455-B7C1-A499D8654CB3}"/>
            </c:ext>
          </c:extLst>
        </c:ser>
        <c:ser>
          <c:idx val="2"/>
          <c:order val="2"/>
          <c:tx>
            <c:strRef>
              <c:f>Pochard!$E$11</c:f>
              <c:strCache>
                <c:ptCount val="1"/>
                <c:pt idx="0">
                  <c:v>West</c:v>
                </c:pt>
              </c:strCache>
            </c:strRef>
          </c:tx>
          <c:invertIfNegative val="0"/>
          <c:cat>
            <c:strRef>
              <c:f>Pochard!$B$12:$B$17</c:f>
              <c:strCache>
                <c:ptCount val="6"/>
                <c:pt idx="0">
                  <c:v>1950-9</c:v>
                </c:pt>
                <c:pt idx="1">
                  <c:v>1960-9</c:v>
                </c:pt>
                <c:pt idx="2">
                  <c:v>1970-9</c:v>
                </c:pt>
                <c:pt idx="3">
                  <c:v>1980-9</c:v>
                </c:pt>
                <c:pt idx="4">
                  <c:v>1990-9</c:v>
                </c:pt>
                <c:pt idx="5">
                  <c:v>2000-9</c:v>
                </c:pt>
              </c:strCache>
            </c:strRef>
          </c:cat>
          <c:val>
            <c:numRef>
              <c:f>Pochard!$E$12:$E$17</c:f>
              <c:numCache>
                <c:formatCode>General</c:formatCode>
                <c:ptCount val="6"/>
                <c:pt idx="0">
                  <c:v>6</c:v>
                </c:pt>
                <c:pt idx="1">
                  <c:v>1</c:v>
                </c:pt>
                <c:pt idx="2">
                  <c:v>1</c:v>
                </c:pt>
                <c:pt idx="3">
                  <c:v>3</c:v>
                </c:pt>
                <c:pt idx="5">
                  <c:v>2</c:v>
                </c:pt>
              </c:numCache>
            </c:numRef>
          </c:val>
          <c:extLst>
            <c:ext xmlns:c16="http://schemas.microsoft.com/office/drawing/2014/chart" uri="{C3380CC4-5D6E-409C-BE32-E72D297353CC}">
              <c16:uniqueId val="{00000002-2E21-4455-B7C1-A499D8654CB3}"/>
            </c:ext>
          </c:extLst>
        </c:ser>
        <c:dLbls>
          <c:showLegendKey val="0"/>
          <c:showVal val="0"/>
          <c:showCatName val="0"/>
          <c:showSerName val="0"/>
          <c:showPercent val="0"/>
          <c:showBubbleSize val="0"/>
        </c:dLbls>
        <c:gapWidth val="50"/>
        <c:axId val="120691712"/>
        <c:axId val="120693504"/>
      </c:barChart>
      <c:catAx>
        <c:axId val="120691712"/>
        <c:scaling>
          <c:orientation val="minMax"/>
        </c:scaling>
        <c:delete val="0"/>
        <c:axPos val="b"/>
        <c:numFmt formatCode="General" sourceLinked="0"/>
        <c:majorTickMark val="out"/>
        <c:minorTickMark val="none"/>
        <c:tickLblPos val="nextTo"/>
        <c:crossAx val="120693504"/>
        <c:crosses val="autoZero"/>
        <c:auto val="1"/>
        <c:lblAlgn val="ctr"/>
        <c:lblOffset val="100"/>
        <c:noMultiLvlLbl val="0"/>
      </c:catAx>
      <c:valAx>
        <c:axId val="120693504"/>
        <c:scaling>
          <c:orientation val="minMax"/>
        </c:scaling>
        <c:delete val="0"/>
        <c:axPos val="l"/>
        <c:numFmt formatCode="General" sourceLinked="1"/>
        <c:majorTickMark val="out"/>
        <c:minorTickMark val="none"/>
        <c:tickLblPos val="nextTo"/>
        <c:crossAx val="120691712"/>
        <c:crosses val="autoZero"/>
        <c:crossBetween val="between"/>
      </c:valAx>
    </c:plotArea>
    <c:legend>
      <c:legendPos val="r"/>
      <c:layout>
        <c:manualLayout>
          <c:xMode val="edge"/>
          <c:yMode val="edge"/>
          <c:x val="0.55750355083420056"/>
          <c:y val="7.8077361541928486E-2"/>
          <c:w val="0.19311989056230813"/>
          <c:h val="0.45663922691481745"/>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Pochard!$C$39:$C$40</c:f>
              <c:strCache>
                <c:ptCount val="2"/>
                <c:pt idx="0">
                  <c:v>1980/1 to 1989/90</c:v>
                </c:pt>
                <c:pt idx="1">
                  <c:v>Average </c:v>
                </c:pt>
              </c:strCache>
            </c:strRef>
          </c:tx>
          <c:invertIfNegative val="0"/>
          <c:cat>
            <c:strRef>
              <c:f>Pochard!$B$41:$B$46</c:f>
              <c:strCache>
                <c:ptCount val="6"/>
                <c:pt idx="0">
                  <c:v>Wraysbury GPs</c:v>
                </c:pt>
                <c:pt idx="1">
                  <c:v>Bray GPs</c:v>
                </c:pt>
                <c:pt idx="2">
                  <c:v>Dinton Pastures</c:v>
                </c:pt>
                <c:pt idx="3">
                  <c:v>Burghfield GPs</c:v>
                </c:pt>
                <c:pt idx="4">
                  <c:v>Theale GPs</c:v>
                </c:pt>
                <c:pt idx="5">
                  <c:v>Thatcham</c:v>
                </c:pt>
              </c:strCache>
            </c:strRef>
          </c:cat>
          <c:val>
            <c:numRef>
              <c:f>Pochard!$C$41:$C$46</c:f>
              <c:numCache>
                <c:formatCode>General</c:formatCode>
                <c:ptCount val="6"/>
                <c:pt idx="0">
                  <c:v>204</c:v>
                </c:pt>
                <c:pt idx="1">
                  <c:v>56</c:v>
                </c:pt>
                <c:pt idx="2">
                  <c:v>113</c:v>
                </c:pt>
                <c:pt idx="3">
                  <c:v>274</c:v>
                </c:pt>
                <c:pt idx="4">
                  <c:v>233</c:v>
                </c:pt>
                <c:pt idx="5">
                  <c:v>204</c:v>
                </c:pt>
              </c:numCache>
            </c:numRef>
          </c:val>
          <c:extLst>
            <c:ext xmlns:c16="http://schemas.microsoft.com/office/drawing/2014/chart" uri="{C3380CC4-5D6E-409C-BE32-E72D297353CC}">
              <c16:uniqueId val="{00000000-0DAD-4347-9F9C-39ACF7A496DC}"/>
            </c:ext>
          </c:extLst>
        </c:ser>
        <c:ser>
          <c:idx val="1"/>
          <c:order val="1"/>
          <c:tx>
            <c:strRef>
              <c:f>Pochard!$D$39:$D$40</c:f>
              <c:strCache>
                <c:ptCount val="2"/>
                <c:pt idx="0">
                  <c:v>1980/1 to 1989/90</c:v>
                </c:pt>
                <c:pt idx="1">
                  <c:v>Highest</c:v>
                </c:pt>
              </c:strCache>
            </c:strRef>
          </c:tx>
          <c:spPr>
            <a:noFill/>
            <a:ln>
              <a:solidFill>
                <a:schemeClr val="accent1"/>
              </a:solidFill>
            </a:ln>
          </c:spPr>
          <c:invertIfNegative val="0"/>
          <c:cat>
            <c:strRef>
              <c:f>Pochard!$B$41:$B$46</c:f>
              <c:strCache>
                <c:ptCount val="6"/>
                <c:pt idx="0">
                  <c:v>Wraysbury GPs</c:v>
                </c:pt>
                <c:pt idx="1">
                  <c:v>Bray GPs</c:v>
                </c:pt>
                <c:pt idx="2">
                  <c:v>Dinton Pastures</c:v>
                </c:pt>
                <c:pt idx="3">
                  <c:v>Burghfield GPs</c:v>
                </c:pt>
                <c:pt idx="4">
                  <c:v>Theale GPs</c:v>
                </c:pt>
                <c:pt idx="5">
                  <c:v>Thatcham</c:v>
                </c:pt>
              </c:strCache>
            </c:strRef>
          </c:cat>
          <c:val>
            <c:numRef>
              <c:f>Pochard!$D$41:$D$46</c:f>
              <c:numCache>
                <c:formatCode>General</c:formatCode>
                <c:ptCount val="6"/>
                <c:pt idx="0">
                  <c:v>350</c:v>
                </c:pt>
                <c:pt idx="1">
                  <c:v>75</c:v>
                </c:pt>
                <c:pt idx="2">
                  <c:v>240</c:v>
                </c:pt>
                <c:pt idx="3">
                  <c:v>506</c:v>
                </c:pt>
                <c:pt idx="4">
                  <c:v>561</c:v>
                </c:pt>
                <c:pt idx="5">
                  <c:v>300</c:v>
                </c:pt>
              </c:numCache>
            </c:numRef>
          </c:val>
          <c:extLst>
            <c:ext xmlns:c16="http://schemas.microsoft.com/office/drawing/2014/chart" uri="{C3380CC4-5D6E-409C-BE32-E72D297353CC}">
              <c16:uniqueId val="{00000001-0DAD-4347-9F9C-39ACF7A496DC}"/>
            </c:ext>
          </c:extLst>
        </c:ser>
        <c:ser>
          <c:idx val="2"/>
          <c:order val="2"/>
          <c:tx>
            <c:strRef>
              <c:f>Pochard!$E$39:$E$40</c:f>
              <c:strCache>
                <c:ptCount val="2"/>
                <c:pt idx="0">
                  <c:v>2000/1 to 2009/10</c:v>
                </c:pt>
                <c:pt idx="1">
                  <c:v>Average</c:v>
                </c:pt>
              </c:strCache>
            </c:strRef>
          </c:tx>
          <c:invertIfNegative val="0"/>
          <c:cat>
            <c:strRef>
              <c:f>Pochard!$B$41:$B$46</c:f>
              <c:strCache>
                <c:ptCount val="6"/>
                <c:pt idx="0">
                  <c:v>Wraysbury GPs</c:v>
                </c:pt>
                <c:pt idx="1">
                  <c:v>Bray GPs</c:v>
                </c:pt>
                <c:pt idx="2">
                  <c:v>Dinton Pastures</c:v>
                </c:pt>
                <c:pt idx="3">
                  <c:v>Burghfield GPs</c:v>
                </c:pt>
                <c:pt idx="4">
                  <c:v>Theale GPs</c:v>
                </c:pt>
                <c:pt idx="5">
                  <c:v>Thatcham</c:v>
                </c:pt>
              </c:strCache>
            </c:strRef>
          </c:cat>
          <c:val>
            <c:numRef>
              <c:f>Pochard!$E$41:$E$46</c:f>
              <c:numCache>
                <c:formatCode>General</c:formatCode>
                <c:ptCount val="6"/>
                <c:pt idx="0">
                  <c:v>267</c:v>
                </c:pt>
                <c:pt idx="1">
                  <c:v>209</c:v>
                </c:pt>
                <c:pt idx="2">
                  <c:v>68</c:v>
                </c:pt>
                <c:pt idx="3">
                  <c:v>115.5</c:v>
                </c:pt>
                <c:pt idx="4">
                  <c:v>173</c:v>
                </c:pt>
                <c:pt idx="5">
                  <c:v>84</c:v>
                </c:pt>
              </c:numCache>
            </c:numRef>
          </c:val>
          <c:extLst>
            <c:ext xmlns:c16="http://schemas.microsoft.com/office/drawing/2014/chart" uri="{C3380CC4-5D6E-409C-BE32-E72D297353CC}">
              <c16:uniqueId val="{00000002-0DAD-4347-9F9C-39ACF7A496DC}"/>
            </c:ext>
          </c:extLst>
        </c:ser>
        <c:ser>
          <c:idx val="3"/>
          <c:order val="3"/>
          <c:tx>
            <c:strRef>
              <c:f>Pochard!$F$39:$F$40</c:f>
              <c:strCache>
                <c:ptCount val="2"/>
                <c:pt idx="0">
                  <c:v>2000/1 to 2009/10</c:v>
                </c:pt>
                <c:pt idx="1">
                  <c:v>Highest</c:v>
                </c:pt>
              </c:strCache>
            </c:strRef>
          </c:tx>
          <c:spPr>
            <a:noFill/>
            <a:ln>
              <a:solidFill>
                <a:schemeClr val="accent3"/>
              </a:solidFill>
            </a:ln>
          </c:spPr>
          <c:invertIfNegative val="0"/>
          <c:cat>
            <c:strRef>
              <c:f>Pochard!$B$41:$B$46</c:f>
              <c:strCache>
                <c:ptCount val="6"/>
                <c:pt idx="0">
                  <c:v>Wraysbury GPs</c:v>
                </c:pt>
                <c:pt idx="1">
                  <c:v>Bray GPs</c:v>
                </c:pt>
                <c:pt idx="2">
                  <c:v>Dinton Pastures</c:v>
                </c:pt>
                <c:pt idx="3">
                  <c:v>Burghfield GPs</c:v>
                </c:pt>
                <c:pt idx="4">
                  <c:v>Theale GPs</c:v>
                </c:pt>
                <c:pt idx="5">
                  <c:v>Thatcham</c:v>
                </c:pt>
              </c:strCache>
            </c:strRef>
          </c:cat>
          <c:val>
            <c:numRef>
              <c:f>Pochard!$F$41:$F$46</c:f>
              <c:numCache>
                <c:formatCode>General</c:formatCode>
                <c:ptCount val="6"/>
                <c:pt idx="0">
                  <c:v>510</c:v>
                </c:pt>
                <c:pt idx="1">
                  <c:v>360</c:v>
                </c:pt>
                <c:pt idx="2">
                  <c:v>150</c:v>
                </c:pt>
                <c:pt idx="3">
                  <c:v>156</c:v>
                </c:pt>
                <c:pt idx="4">
                  <c:v>264</c:v>
                </c:pt>
                <c:pt idx="5">
                  <c:v>142</c:v>
                </c:pt>
              </c:numCache>
            </c:numRef>
          </c:val>
          <c:extLst>
            <c:ext xmlns:c16="http://schemas.microsoft.com/office/drawing/2014/chart" uri="{C3380CC4-5D6E-409C-BE32-E72D297353CC}">
              <c16:uniqueId val="{00000003-0DAD-4347-9F9C-39ACF7A496DC}"/>
            </c:ext>
          </c:extLst>
        </c:ser>
        <c:dLbls>
          <c:showLegendKey val="0"/>
          <c:showVal val="0"/>
          <c:showCatName val="0"/>
          <c:showSerName val="0"/>
          <c:showPercent val="0"/>
          <c:showBubbleSize val="0"/>
        </c:dLbls>
        <c:gapWidth val="191"/>
        <c:overlap val="31"/>
        <c:axId val="120797440"/>
        <c:axId val="120811520"/>
      </c:barChart>
      <c:catAx>
        <c:axId val="120797440"/>
        <c:scaling>
          <c:orientation val="minMax"/>
        </c:scaling>
        <c:delete val="0"/>
        <c:axPos val="b"/>
        <c:numFmt formatCode="General" sourceLinked="0"/>
        <c:majorTickMark val="out"/>
        <c:minorTickMark val="none"/>
        <c:tickLblPos val="nextTo"/>
        <c:crossAx val="120811520"/>
        <c:crosses val="autoZero"/>
        <c:auto val="1"/>
        <c:lblAlgn val="ctr"/>
        <c:lblOffset val="100"/>
        <c:noMultiLvlLbl val="0"/>
      </c:catAx>
      <c:valAx>
        <c:axId val="120811520"/>
        <c:scaling>
          <c:orientation val="minMax"/>
        </c:scaling>
        <c:delete val="0"/>
        <c:axPos val="l"/>
        <c:numFmt formatCode="General" sourceLinked="1"/>
        <c:majorTickMark val="out"/>
        <c:minorTickMark val="none"/>
        <c:tickLblPos val="nextTo"/>
        <c:crossAx val="120797440"/>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'Tufted Duck'!$F$27</c:f>
              <c:strCache>
                <c:ptCount val="1"/>
                <c:pt idx="0">
                  <c:v>Average yearly max 1982/3-1989/90</c:v>
                </c:pt>
              </c:strCache>
            </c:strRef>
          </c:tx>
          <c:invertIfNegative val="0"/>
          <c:cat>
            <c:strRef>
              <c:f>'Tufted Duck'!$G$26:$J$26</c:f>
              <c:strCache>
                <c:ptCount val="4"/>
                <c:pt idx="0">
                  <c:v>Wraysbury GPs</c:v>
                </c:pt>
                <c:pt idx="1">
                  <c:v>Dinton Pastures</c:v>
                </c:pt>
                <c:pt idx="2">
                  <c:v>Burghfield GPs</c:v>
                </c:pt>
                <c:pt idx="3">
                  <c:v>Theale Gravel Pits</c:v>
                </c:pt>
              </c:strCache>
            </c:strRef>
          </c:cat>
          <c:val>
            <c:numRef>
              <c:f>'Tufted Duck'!$G$27:$J$27</c:f>
              <c:numCache>
                <c:formatCode>General</c:formatCode>
                <c:ptCount val="4"/>
                <c:pt idx="0">
                  <c:v>980</c:v>
                </c:pt>
                <c:pt idx="1">
                  <c:v>165</c:v>
                </c:pt>
                <c:pt idx="2">
                  <c:v>238</c:v>
                </c:pt>
                <c:pt idx="3">
                  <c:v>365</c:v>
                </c:pt>
              </c:numCache>
            </c:numRef>
          </c:val>
          <c:extLst>
            <c:ext xmlns:c16="http://schemas.microsoft.com/office/drawing/2014/chart" uri="{C3380CC4-5D6E-409C-BE32-E72D297353CC}">
              <c16:uniqueId val="{00000000-9155-40BB-B117-69E89099B056}"/>
            </c:ext>
          </c:extLst>
        </c:ser>
        <c:ser>
          <c:idx val="1"/>
          <c:order val="1"/>
          <c:tx>
            <c:strRef>
              <c:f>'Tufted Duck'!$F$28</c:f>
              <c:strCache>
                <c:ptCount val="1"/>
                <c:pt idx="0">
                  <c:v>Average yearly max 2002/3-2008/9</c:v>
                </c:pt>
              </c:strCache>
            </c:strRef>
          </c:tx>
          <c:invertIfNegative val="0"/>
          <c:cat>
            <c:strRef>
              <c:f>'Tufted Duck'!$G$26:$J$26</c:f>
              <c:strCache>
                <c:ptCount val="4"/>
                <c:pt idx="0">
                  <c:v>Wraysbury GPs</c:v>
                </c:pt>
                <c:pt idx="1">
                  <c:v>Dinton Pastures</c:v>
                </c:pt>
                <c:pt idx="2">
                  <c:v>Burghfield GPs</c:v>
                </c:pt>
                <c:pt idx="3">
                  <c:v>Theale Gravel Pits</c:v>
                </c:pt>
              </c:strCache>
            </c:strRef>
          </c:cat>
          <c:val>
            <c:numRef>
              <c:f>'Tufted Duck'!$G$28:$J$28</c:f>
              <c:numCache>
                <c:formatCode>0</c:formatCode>
                <c:ptCount val="4"/>
                <c:pt idx="0">
                  <c:v>949</c:v>
                </c:pt>
                <c:pt idx="1">
                  <c:v>191</c:v>
                </c:pt>
                <c:pt idx="2">
                  <c:v>329</c:v>
                </c:pt>
                <c:pt idx="3">
                  <c:v>514.42857142857144</c:v>
                </c:pt>
              </c:numCache>
            </c:numRef>
          </c:val>
          <c:extLst>
            <c:ext xmlns:c16="http://schemas.microsoft.com/office/drawing/2014/chart" uri="{C3380CC4-5D6E-409C-BE32-E72D297353CC}">
              <c16:uniqueId val="{00000001-9155-40BB-B117-69E89099B056}"/>
            </c:ext>
          </c:extLst>
        </c:ser>
        <c:dLbls>
          <c:showLegendKey val="0"/>
          <c:showVal val="0"/>
          <c:showCatName val="0"/>
          <c:showSerName val="0"/>
          <c:showPercent val="0"/>
          <c:showBubbleSize val="0"/>
        </c:dLbls>
        <c:gapWidth val="150"/>
        <c:axId val="120972032"/>
        <c:axId val="120973568"/>
      </c:barChart>
      <c:catAx>
        <c:axId val="120972032"/>
        <c:scaling>
          <c:orientation val="minMax"/>
        </c:scaling>
        <c:delete val="0"/>
        <c:axPos val="b"/>
        <c:numFmt formatCode="General" sourceLinked="0"/>
        <c:majorTickMark val="out"/>
        <c:minorTickMark val="none"/>
        <c:tickLblPos val="nextTo"/>
        <c:crossAx val="120973568"/>
        <c:crosses val="autoZero"/>
        <c:auto val="1"/>
        <c:lblAlgn val="ctr"/>
        <c:lblOffset val="100"/>
        <c:noMultiLvlLbl val="0"/>
      </c:catAx>
      <c:valAx>
        <c:axId val="120973568"/>
        <c:scaling>
          <c:orientation val="minMax"/>
        </c:scaling>
        <c:delete val="0"/>
        <c:axPos val="l"/>
        <c:numFmt formatCode="General" sourceLinked="1"/>
        <c:majorTickMark val="out"/>
        <c:minorTickMark val="none"/>
        <c:tickLblPos val="nextTo"/>
        <c:crossAx val="120972032"/>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'Tufted Duck'!$B$11:$M$11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'Tufted Duck'!$B$12:$M$12</c:f>
              <c:numCache>
                <c:formatCode>0</c:formatCode>
                <c:ptCount val="12"/>
                <c:pt idx="0">
                  <c:v>1705.3636363636363</c:v>
                </c:pt>
                <c:pt idx="1">
                  <c:v>1416.6363636363637</c:v>
                </c:pt>
                <c:pt idx="2">
                  <c:v>929.5454545454545</c:v>
                </c:pt>
                <c:pt idx="3">
                  <c:v>363.18181818181819</c:v>
                </c:pt>
                <c:pt idx="4">
                  <c:v>170.90909090909091</c:v>
                </c:pt>
                <c:pt idx="5">
                  <c:v>158.18181818181819</c:v>
                </c:pt>
                <c:pt idx="6">
                  <c:v>269.63636363636363</c:v>
                </c:pt>
                <c:pt idx="7">
                  <c:v>357.18181818181819</c:v>
                </c:pt>
                <c:pt idx="8">
                  <c:v>836.09090909090912</c:v>
                </c:pt>
                <c:pt idx="9">
                  <c:v>1087.6363636363637</c:v>
                </c:pt>
                <c:pt idx="10">
                  <c:v>1550</c:v>
                </c:pt>
                <c:pt idx="11">
                  <c:v>1968.090909090909</c:v>
                </c:pt>
              </c:numCache>
            </c:numRef>
          </c:val>
          <c:extLst>
            <c:ext xmlns:c16="http://schemas.microsoft.com/office/drawing/2014/chart" uri="{C3380CC4-5D6E-409C-BE32-E72D297353CC}">
              <c16:uniqueId val="{00000000-1B2F-4FA7-9E9B-C956A21FC0FD}"/>
            </c:ext>
          </c:extLst>
        </c:ser>
        <c:dLbls>
          <c:showLegendKey val="0"/>
          <c:showVal val="0"/>
          <c:showCatName val="0"/>
          <c:showSerName val="0"/>
          <c:showPercent val="0"/>
          <c:showBubbleSize val="0"/>
        </c:dLbls>
        <c:gapWidth val="50"/>
        <c:overlap val="-27"/>
        <c:axId val="386011592"/>
        <c:axId val="386013888"/>
      </c:barChart>
      <c:catAx>
        <c:axId val="38601159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013888"/>
        <c:crosses val="autoZero"/>
        <c:auto val="1"/>
        <c:lblAlgn val="ctr"/>
        <c:lblOffset val="100"/>
        <c:noMultiLvlLbl val="0"/>
      </c:catAx>
      <c:valAx>
        <c:axId val="386013888"/>
        <c:scaling>
          <c:orientation val="minMax"/>
        </c:scaling>
        <c:delete val="0"/>
        <c:axPos val="l"/>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011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Scaup!$B$14:$M$14</c:f>
              <c:strCache>
                <c:ptCount val="12"/>
                <c:pt idx="0">
                  <c:v>Jan</c:v>
                </c:pt>
                <c:pt idx="1">
                  <c:v>Feb</c:v>
                </c:pt>
                <c:pt idx="2">
                  <c:v>Mar</c:v>
                </c:pt>
                <c:pt idx="3">
                  <c:v>Apr</c:v>
                </c:pt>
                <c:pt idx="4">
                  <c:v>May</c:v>
                </c:pt>
                <c:pt idx="5">
                  <c:v>Jun</c:v>
                </c:pt>
                <c:pt idx="6">
                  <c:v>July</c:v>
                </c:pt>
                <c:pt idx="7">
                  <c:v>Aug</c:v>
                </c:pt>
                <c:pt idx="8">
                  <c:v>Sep</c:v>
                </c:pt>
                <c:pt idx="9">
                  <c:v>Oct</c:v>
                </c:pt>
                <c:pt idx="10">
                  <c:v>Nov</c:v>
                </c:pt>
                <c:pt idx="11">
                  <c:v>Dec</c:v>
                </c:pt>
              </c:strCache>
            </c:strRef>
          </c:cat>
          <c:val>
            <c:numRef>
              <c:f>Scaup!$B$15:$M$15</c:f>
              <c:numCache>
                <c:formatCode>General</c:formatCode>
                <c:ptCount val="12"/>
                <c:pt idx="0">
                  <c:v>42</c:v>
                </c:pt>
                <c:pt idx="1">
                  <c:v>33</c:v>
                </c:pt>
                <c:pt idx="2">
                  <c:v>23</c:v>
                </c:pt>
                <c:pt idx="3">
                  <c:v>8</c:v>
                </c:pt>
                <c:pt idx="4">
                  <c:v>4</c:v>
                </c:pt>
                <c:pt idx="5">
                  <c:v>5</c:v>
                </c:pt>
                <c:pt idx="6">
                  <c:v>2</c:v>
                </c:pt>
                <c:pt idx="7">
                  <c:v>7</c:v>
                </c:pt>
                <c:pt idx="8">
                  <c:v>7</c:v>
                </c:pt>
                <c:pt idx="9">
                  <c:v>26</c:v>
                </c:pt>
                <c:pt idx="10">
                  <c:v>55</c:v>
                </c:pt>
                <c:pt idx="11">
                  <c:v>43</c:v>
                </c:pt>
              </c:numCache>
            </c:numRef>
          </c:val>
          <c:extLst>
            <c:ext xmlns:c16="http://schemas.microsoft.com/office/drawing/2014/chart" uri="{C3380CC4-5D6E-409C-BE32-E72D297353CC}">
              <c16:uniqueId val="{00000000-4062-4506-937E-90DD469D2F34}"/>
            </c:ext>
          </c:extLst>
        </c:ser>
        <c:dLbls>
          <c:showLegendKey val="0"/>
          <c:showVal val="0"/>
          <c:showCatName val="0"/>
          <c:showSerName val="0"/>
          <c:showPercent val="0"/>
          <c:showBubbleSize val="0"/>
        </c:dLbls>
        <c:gapWidth val="50"/>
        <c:axId val="117827456"/>
        <c:axId val="117828992"/>
      </c:barChart>
      <c:catAx>
        <c:axId val="117827456"/>
        <c:scaling>
          <c:orientation val="minMax"/>
        </c:scaling>
        <c:delete val="0"/>
        <c:axPos val="b"/>
        <c:numFmt formatCode="General" sourceLinked="0"/>
        <c:majorTickMark val="out"/>
        <c:minorTickMark val="none"/>
        <c:tickLblPos val="nextTo"/>
        <c:crossAx val="117828992"/>
        <c:crosses val="autoZero"/>
        <c:auto val="1"/>
        <c:lblAlgn val="ctr"/>
        <c:lblOffset val="100"/>
        <c:noMultiLvlLbl val="0"/>
      </c:catAx>
      <c:valAx>
        <c:axId val="117828992"/>
        <c:scaling>
          <c:orientation val="minMax"/>
        </c:scaling>
        <c:delete val="0"/>
        <c:axPos val="l"/>
        <c:numFmt formatCode="General" sourceLinked="1"/>
        <c:majorTickMark val="out"/>
        <c:minorTickMark val="none"/>
        <c:tickLblPos val="nextTo"/>
        <c:crossAx val="117827456"/>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Eider!$C$14:$N$14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Eider!$C$15:$N$15</c:f>
              <c:numCache>
                <c:formatCode>General</c:formatCode>
                <c:ptCount val="12"/>
                <c:pt idx="1">
                  <c:v>1</c:v>
                </c:pt>
                <c:pt idx="2">
                  <c:v>1</c:v>
                </c:pt>
                <c:pt idx="3">
                  <c:v>1</c:v>
                </c:pt>
                <c:pt idx="8">
                  <c:v>1</c:v>
                </c:pt>
                <c:pt idx="10">
                  <c:v>4</c:v>
                </c:pt>
                <c:pt idx="11">
                  <c:v>4</c:v>
                </c:pt>
              </c:numCache>
            </c:numRef>
          </c:val>
          <c:extLst>
            <c:ext xmlns:c16="http://schemas.microsoft.com/office/drawing/2014/chart" uri="{C3380CC4-5D6E-409C-BE32-E72D297353CC}">
              <c16:uniqueId val="{00000000-3CDE-43D3-990A-EA96446F0CF5}"/>
            </c:ext>
          </c:extLst>
        </c:ser>
        <c:ser>
          <c:idx val="1"/>
          <c:order val="1"/>
          <c:invertIfNegative val="0"/>
          <c:cat>
            <c:strRef>
              <c:f>Eider!$C$14:$N$14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Eider!$C$16:$N$16</c:f>
              <c:numCache>
                <c:formatCode>General</c:formatCode>
                <c:ptCount val="12"/>
                <c:pt idx="1">
                  <c:v>1</c:v>
                </c:pt>
                <c:pt idx="2">
                  <c:v>2</c:v>
                </c:pt>
                <c:pt idx="3">
                  <c:v>1</c:v>
                </c:pt>
                <c:pt idx="8">
                  <c:v>1</c:v>
                </c:pt>
                <c:pt idx="10">
                  <c:v>32</c:v>
                </c:pt>
                <c:pt idx="11">
                  <c:v>9</c:v>
                </c:pt>
              </c:numCache>
            </c:numRef>
          </c:val>
          <c:extLst>
            <c:ext xmlns:c16="http://schemas.microsoft.com/office/drawing/2014/chart" uri="{C3380CC4-5D6E-409C-BE32-E72D297353CC}">
              <c16:uniqueId val="{00000001-3CDE-43D3-990A-EA96446F0CF5}"/>
            </c:ext>
          </c:extLst>
        </c:ser>
        <c:dLbls>
          <c:showLegendKey val="0"/>
          <c:showVal val="0"/>
          <c:showCatName val="0"/>
          <c:showSerName val="0"/>
          <c:showPercent val="0"/>
          <c:showBubbleSize val="0"/>
        </c:dLbls>
        <c:gapWidth val="50"/>
        <c:axId val="120741888"/>
        <c:axId val="120743424"/>
      </c:barChart>
      <c:catAx>
        <c:axId val="120741888"/>
        <c:scaling>
          <c:orientation val="minMax"/>
        </c:scaling>
        <c:delete val="0"/>
        <c:axPos val="b"/>
        <c:numFmt formatCode="General" sourceLinked="0"/>
        <c:majorTickMark val="out"/>
        <c:minorTickMark val="none"/>
        <c:tickLblPos val="nextTo"/>
        <c:crossAx val="120743424"/>
        <c:crosses val="autoZero"/>
        <c:auto val="1"/>
        <c:lblAlgn val="ctr"/>
        <c:lblOffset val="100"/>
        <c:noMultiLvlLbl val="0"/>
      </c:catAx>
      <c:valAx>
        <c:axId val="120743424"/>
        <c:scaling>
          <c:orientation val="minMax"/>
        </c:scaling>
        <c:delete val="0"/>
        <c:axPos val="l"/>
        <c:numFmt formatCode="General" sourceLinked="1"/>
        <c:majorTickMark val="out"/>
        <c:minorTickMark val="none"/>
        <c:tickLblPos val="nextTo"/>
        <c:crossAx val="120741888"/>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'LT Duck'!$B$12:$M$12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'LT Duck'!$B$13:$M$13</c:f>
              <c:numCache>
                <c:formatCode>General</c:formatCode>
                <c:ptCount val="12"/>
                <c:pt idx="0">
                  <c:v>3</c:v>
                </c:pt>
                <c:pt idx="1">
                  <c:v>3</c:v>
                </c:pt>
                <c:pt idx="2">
                  <c:v>1</c:v>
                </c:pt>
                <c:pt idx="6">
                  <c:v>1</c:v>
                </c:pt>
                <c:pt idx="10">
                  <c:v>8</c:v>
                </c:pt>
                <c:pt idx="11">
                  <c:v>4</c:v>
                </c:pt>
              </c:numCache>
            </c:numRef>
          </c:val>
          <c:extLst>
            <c:ext xmlns:c16="http://schemas.microsoft.com/office/drawing/2014/chart" uri="{C3380CC4-5D6E-409C-BE32-E72D297353CC}">
              <c16:uniqueId val="{00000000-674B-477A-94F0-FA07C8E90CF6}"/>
            </c:ext>
          </c:extLst>
        </c:ser>
        <c:dLbls>
          <c:showLegendKey val="0"/>
          <c:showVal val="0"/>
          <c:showCatName val="0"/>
          <c:showSerName val="0"/>
          <c:showPercent val="0"/>
          <c:showBubbleSize val="0"/>
        </c:dLbls>
        <c:gapWidth val="50"/>
        <c:overlap val="-27"/>
        <c:axId val="386016184"/>
        <c:axId val="386015856"/>
      </c:barChart>
      <c:catAx>
        <c:axId val="38601618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015856"/>
        <c:crosses val="autoZero"/>
        <c:auto val="1"/>
        <c:lblAlgn val="ctr"/>
        <c:lblOffset val="100"/>
        <c:noMultiLvlLbl val="0"/>
      </c:catAx>
      <c:valAx>
        <c:axId val="386015856"/>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016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'Common Scoter'!$C$10:$N$10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'Common Scoter'!$C$11:$N$11</c:f>
              <c:numCache>
                <c:formatCode>General</c:formatCode>
                <c:ptCount val="12"/>
                <c:pt idx="0">
                  <c:v>13</c:v>
                </c:pt>
                <c:pt idx="1">
                  <c:v>7</c:v>
                </c:pt>
                <c:pt idx="2">
                  <c:v>25</c:v>
                </c:pt>
                <c:pt idx="3">
                  <c:v>93</c:v>
                </c:pt>
                <c:pt idx="4">
                  <c:v>20</c:v>
                </c:pt>
                <c:pt idx="5">
                  <c:v>13</c:v>
                </c:pt>
                <c:pt idx="6">
                  <c:v>15</c:v>
                </c:pt>
                <c:pt idx="7">
                  <c:v>29</c:v>
                </c:pt>
                <c:pt idx="8">
                  <c:v>16</c:v>
                </c:pt>
                <c:pt idx="9">
                  <c:v>18</c:v>
                </c:pt>
                <c:pt idx="10">
                  <c:v>62</c:v>
                </c:pt>
                <c:pt idx="11">
                  <c:v>9</c:v>
                </c:pt>
              </c:numCache>
            </c:numRef>
          </c:val>
          <c:extLst>
            <c:ext xmlns:c16="http://schemas.microsoft.com/office/drawing/2014/chart" uri="{C3380CC4-5D6E-409C-BE32-E72D297353CC}">
              <c16:uniqueId val="{00000000-903B-41F7-893C-F5BC0990EFC0}"/>
            </c:ext>
          </c:extLst>
        </c:ser>
        <c:dLbls>
          <c:showLegendKey val="0"/>
          <c:showVal val="0"/>
          <c:showCatName val="0"/>
          <c:showSerName val="0"/>
          <c:showPercent val="0"/>
          <c:showBubbleSize val="0"/>
        </c:dLbls>
        <c:gapWidth val="50"/>
        <c:axId val="122577664"/>
        <c:axId val="122579200"/>
      </c:barChart>
      <c:catAx>
        <c:axId val="122577664"/>
        <c:scaling>
          <c:orientation val="minMax"/>
        </c:scaling>
        <c:delete val="0"/>
        <c:axPos val="b"/>
        <c:numFmt formatCode="General" sourceLinked="0"/>
        <c:majorTickMark val="out"/>
        <c:minorTickMark val="none"/>
        <c:tickLblPos val="nextTo"/>
        <c:crossAx val="122579200"/>
        <c:crosses val="autoZero"/>
        <c:auto val="1"/>
        <c:lblAlgn val="ctr"/>
        <c:lblOffset val="100"/>
        <c:noMultiLvlLbl val="0"/>
      </c:catAx>
      <c:valAx>
        <c:axId val="122579200"/>
        <c:scaling>
          <c:orientation val="minMax"/>
        </c:scaling>
        <c:delete val="0"/>
        <c:axPos val="l"/>
        <c:numFmt formatCode="General" sourceLinked="1"/>
        <c:majorTickMark val="out"/>
        <c:minorTickMark val="none"/>
        <c:tickLblPos val="nextTo"/>
        <c:crossAx val="122577664"/>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'Common Scoter'!$C$23:$H$23</c:f>
              <c:strCache>
                <c:ptCount val="6"/>
                <c:pt idx="0">
                  <c:v>1947 to 1960</c:v>
                </c:pt>
                <c:pt idx="1">
                  <c:v>1961 to 1970</c:v>
                </c:pt>
                <c:pt idx="2">
                  <c:v>1971 to 1980</c:v>
                </c:pt>
                <c:pt idx="3">
                  <c:v>1981 to 1990</c:v>
                </c:pt>
                <c:pt idx="4">
                  <c:v>1991 to 2000</c:v>
                </c:pt>
                <c:pt idx="5">
                  <c:v>2001 to 2010</c:v>
                </c:pt>
              </c:strCache>
            </c:strRef>
          </c:cat>
          <c:val>
            <c:numRef>
              <c:f>'Common Scoter'!$C$24:$H$24</c:f>
              <c:numCache>
                <c:formatCode>General</c:formatCode>
                <c:ptCount val="6"/>
                <c:pt idx="0">
                  <c:v>10</c:v>
                </c:pt>
                <c:pt idx="1">
                  <c:v>13</c:v>
                </c:pt>
                <c:pt idx="2">
                  <c:v>22</c:v>
                </c:pt>
                <c:pt idx="3">
                  <c:v>55</c:v>
                </c:pt>
                <c:pt idx="4">
                  <c:v>146</c:v>
                </c:pt>
                <c:pt idx="5">
                  <c:v>74</c:v>
                </c:pt>
              </c:numCache>
            </c:numRef>
          </c:val>
          <c:extLst>
            <c:ext xmlns:c16="http://schemas.microsoft.com/office/drawing/2014/chart" uri="{C3380CC4-5D6E-409C-BE32-E72D297353CC}">
              <c16:uniqueId val="{00000000-E1DC-48B0-A16A-B68C46E3264D}"/>
            </c:ext>
          </c:extLst>
        </c:ser>
        <c:dLbls>
          <c:showLegendKey val="0"/>
          <c:showVal val="0"/>
          <c:showCatName val="0"/>
          <c:showSerName val="0"/>
          <c:showPercent val="0"/>
          <c:showBubbleSize val="0"/>
        </c:dLbls>
        <c:gapWidth val="150"/>
        <c:axId val="122598528"/>
        <c:axId val="122600064"/>
      </c:barChart>
      <c:catAx>
        <c:axId val="122598528"/>
        <c:scaling>
          <c:orientation val="minMax"/>
        </c:scaling>
        <c:delete val="0"/>
        <c:axPos val="b"/>
        <c:numFmt formatCode="General" sourceLinked="0"/>
        <c:majorTickMark val="out"/>
        <c:minorTickMark val="none"/>
        <c:tickLblPos val="nextTo"/>
        <c:crossAx val="122600064"/>
        <c:crosses val="autoZero"/>
        <c:auto val="1"/>
        <c:lblAlgn val="ctr"/>
        <c:lblOffset val="100"/>
        <c:noMultiLvlLbl val="0"/>
      </c:catAx>
      <c:valAx>
        <c:axId val="122600064"/>
        <c:scaling>
          <c:orientation val="minMax"/>
        </c:scaling>
        <c:delete val="0"/>
        <c:axPos val="l"/>
        <c:numFmt formatCode="General" sourceLinked="1"/>
        <c:majorTickMark val="out"/>
        <c:minorTickMark val="none"/>
        <c:tickLblPos val="nextTo"/>
        <c:crossAx val="122598528"/>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'Whooper Swan'!$B$20</c:f>
              <c:strCache>
                <c:ptCount val="1"/>
                <c:pt idx="0">
                  <c:v>Birds</c:v>
                </c:pt>
              </c:strCache>
            </c:strRef>
          </c:tx>
          <c:spPr>
            <a:solidFill>
              <a:schemeClr val="accent1"/>
            </a:solidFill>
            <a:ln>
              <a:noFill/>
            </a:ln>
            <a:effectLst/>
          </c:spPr>
          <c:invertIfNegative val="0"/>
          <c:cat>
            <c:strRef>
              <c:f>'Whooper Swan'!$C$19:$N$19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'Whooper Swan'!$C$20:$N$20</c:f>
              <c:numCache>
                <c:formatCode>General</c:formatCode>
                <c:ptCount val="12"/>
                <c:pt idx="0">
                  <c:v>25</c:v>
                </c:pt>
                <c:pt idx="1">
                  <c:v>32</c:v>
                </c:pt>
                <c:pt idx="2">
                  <c:v>51</c:v>
                </c:pt>
                <c:pt idx="3">
                  <c:v>2</c:v>
                </c:pt>
                <c:pt idx="4">
                  <c:v>0</c:v>
                </c:pt>
                <c:pt idx="5">
                  <c:v>0</c:v>
                </c:pt>
                <c:pt idx="6">
                  <c:v>0</c:v>
                </c:pt>
                <c:pt idx="7">
                  <c:v>2</c:v>
                </c:pt>
                <c:pt idx="8">
                  <c:v>0</c:v>
                </c:pt>
                <c:pt idx="9">
                  <c:v>2</c:v>
                </c:pt>
                <c:pt idx="10">
                  <c:v>6</c:v>
                </c:pt>
                <c:pt idx="11">
                  <c:v>24</c:v>
                </c:pt>
              </c:numCache>
            </c:numRef>
          </c:val>
          <c:extLst>
            <c:ext xmlns:c16="http://schemas.microsoft.com/office/drawing/2014/chart" uri="{C3380CC4-5D6E-409C-BE32-E72D297353CC}">
              <c16:uniqueId val="{00000000-BA2E-4F3C-8B76-6E86A4C52BCB}"/>
            </c:ext>
          </c:extLst>
        </c:ser>
        <c:ser>
          <c:idx val="1"/>
          <c:order val="1"/>
          <c:tx>
            <c:strRef>
              <c:f>'Whooper Swan'!$B$21</c:f>
              <c:strCache>
                <c:ptCount val="1"/>
                <c:pt idx="0">
                  <c:v>Records</c:v>
                </c:pt>
              </c:strCache>
            </c:strRef>
          </c:tx>
          <c:spPr>
            <a:solidFill>
              <a:schemeClr val="accent2"/>
            </a:solidFill>
            <a:ln>
              <a:noFill/>
            </a:ln>
            <a:effectLst/>
          </c:spPr>
          <c:invertIfNegative val="0"/>
          <c:cat>
            <c:strRef>
              <c:f>'Whooper Swan'!$C$19:$N$19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'Whooper Swan'!$C$21:$N$21</c:f>
              <c:numCache>
                <c:formatCode>General</c:formatCode>
                <c:ptCount val="12"/>
                <c:pt idx="0">
                  <c:v>3</c:v>
                </c:pt>
                <c:pt idx="1">
                  <c:v>6</c:v>
                </c:pt>
                <c:pt idx="2">
                  <c:v>7</c:v>
                </c:pt>
                <c:pt idx="3">
                  <c:v>1</c:v>
                </c:pt>
                <c:pt idx="4">
                  <c:v>0</c:v>
                </c:pt>
                <c:pt idx="5">
                  <c:v>0</c:v>
                </c:pt>
                <c:pt idx="6">
                  <c:v>0</c:v>
                </c:pt>
                <c:pt idx="7">
                  <c:v>1</c:v>
                </c:pt>
                <c:pt idx="8">
                  <c:v>0</c:v>
                </c:pt>
                <c:pt idx="9">
                  <c:v>1</c:v>
                </c:pt>
                <c:pt idx="10">
                  <c:v>5</c:v>
                </c:pt>
                <c:pt idx="11">
                  <c:v>1</c:v>
                </c:pt>
              </c:numCache>
            </c:numRef>
          </c:val>
          <c:extLst>
            <c:ext xmlns:c16="http://schemas.microsoft.com/office/drawing/2014/chart" uri="{C3380CC4-5D6E-409C-BE32-E72D297353CC}">
              <c16:uniqueId val="{00000001-BA2E-4F3C-8B76-6E86A4C52BCB}"/>
            </c:ext>
          </c:extLst>
        </c:ser>
        <c:dLbls>
          <c:showLegendKey val="0"/>
          <c:showVal val="0"/>
          <c:showCatName val="0"/>
          <c:showSerName val="0"/>
          <c:showPercent val="0"/>
          <c:showBubbleSize val="0"/>
        </c:dLbls>
        <c:gapWidth val="50"/>
        <c:overlap val="44"/>
        <c:axId val="418302112"/>
        <c:axId val="418304080"/>
      </c:barChart>
      <c:catAx>
        <c:axId val="4183021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304080"/>
        <c:crosses val="autoZero"/>
        <c:auto val="1"/>
        <c:lblAlgn val="ctr"/>
        <c:lblOffset val="100"/>
        <c:noMultiLvlLbl val="0"/>
      </c:catAx>
      <c:valAx>
        <c:axId val="418304080"/>
        <c:scaling>
          <c:orientation val="minMax"/>
        </c:scaling>
        <c:delete val="0"/>
        <c:axPos val="l"/>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302112"/>
        <c:crosses val="autoZero"/>
        <c:crossBetween val="between"/>
      </c:valAx>
      <c:spPr>
        <a:noFill/>
        <a:ln>
          <a:noFill/>
        </a:ln>
        <a:effectLst/>
      </c:spPr>
    </c:plotArea>
    <c:legend>
      <c:legendPos val="b"/>
      <c:layout>
        <c:manualLayout>
          <c:xMode val="edge"/>
          <c:yMode val="edge"/>
          <c:x val="0.44039741907261593"/>
          <c:y val="0.30613371245261006"/>
          <c:w val="0.29095238499718279"/>
          <c:h val="0.11138691821938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Goldeneye!$B$12:$G$12</c:f>
              <c:strCache>
                <c:ptCount val="6"/>
                <c:pt idx="0">
                  <c:v>Burghfield</c:v>
                </c:pt>
                <c:pt idx="1">
                  <c:v>Dinton</c:v>
                </c:pt>
                <c:pt idx="2">
                  <c:v>Eversley</c:v>
                </c:pt>
                <c:pt idx="3">
                  <c:v>Theale</c:v>
                </c:pt>
                <c:pt idx="4">
                  <c:v>Twyford</c:v>
                </c:pt>
                <c:pt idx="5">
                  <c:v>Wraysbury</c:v>
                </c:pt>
              </c:strCache>
            </c:strRef>
          </c:cat>
          <c:val>
            <c:numRef>
              <c:f>Goldeneye!$B$13:$G$13</c:f>
              <c:numCache>
                <c:formatCode>General</c:formatCode>
                <c:ptCount val="6"/>
                <c:pt idx="0">
                  <c:v>18.3</c:v>
                </c:pt>
                <c:pt idx="1">
                  <c:v>31.1</c:v>
                </c:pt>
                <c:pt idx="2">
                  <c:v>6.7</c:v>
                </c:pt>
                <c:pt idx="3">
                  <c:v>33.299999999999997</c:v>
                </c:pt>
                <c:pt idx="4">
                  <c:v>14</c:v>
                </c:pt>
                <c:pt idx="5">
                  <c:v>56.1</c:v>
                </c:pt>
              </c:numCache>
            </c:numRef>
          </c:val>
          <c:extLst>
            <c:ext xmlns:c16="http://schemas.microsoft.com/office/drawing/2014/chart" uri="{C3380CC4-5D6E-409C-BE32-E72D297353CC}">
              <c16:uniqueId val="{00000000-1830-4222-B23B-BDD76DCC17AD}"/>
            </c:ext>
          </c:extLst>
        </c:ser>
        <c:dLbls>
          <c:showLegendKey val="0"/>
          <c:showVal val="0"/>
          <c:showCatName val="0"/>
          <c:showSerName val="0"/>
          <c:showPercent val="0"/>
          <c:showBubbleSize val="0"/>
        </c:dLbls>
        <c:gapWidth val="150"/>
        <c:axId val="122640256"/>
        <c:axId val="122641792"/>
      </c:barChart>
      <c:catAx>
        <c:axId val="122640256"/>
        <c:scaling>
          <c:orientation val="minMax"/>
        </c:scaling>
        <c:delete val="0"/>
        <c:axPos val="b"/>
        <c:numFmt formatCode="General" sourceLinked="0"/>
        <c:majorTickMark val="out"/>
        <c:minorTickMark val="none"/>
        <c:tickLblPos val="nextTo"/>
        <c:crossAx val="122641792"/>
        <c:crosses val="autoZero"/>
        <c:auto val="1"/>
        <c:lblAlgn val="ctr"/>
        <c:lblOffset val="100"/>
        <c:noMultiLvlLbl val="0"/>
      </c:catAx>
      <c:valAx>
        <c:axId val="122641792"/>
        <c:scaling>
          <c:orientation val="minMax"/>
        </c:scaling>
        <c:delete val="0"/>
        <c:axPos val="l"/>
        <c:numFmt formatCode="General" sourceLinked="1"/>
        <c:majorTickMark val="out"/>
        <c:minorTickMark val="none"/>
        <c:tickLblPos val="nextTo"/>
        <c:crossAx val="122640256"/>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Goldeneye!$D$23:$O$23</c:f>
              <c:strCache>
                <c:ptCount val="12"/>
                <c:pt idx="0">
                  <c:v>Jan</c:v>
                </c:pt>
                <c:pt idx="1">
                  <c:v>Feb</c:v>
                </c:pt>
                <c:pt idx="2">
                  <c:v>Mar</c:v>
                </c:pt>
                <c:pt idx="3">
                  <c:v>April</c:v>
                </c:pt>
                <c:pt idx="4">
                  <c:v>May</c:v>
                </c:pt>
                <c:pt idx="5">
                  <c:v>June</c:v>
                </c:pt>
                <c:pt idx="6">
                  <c:v>July</c:v>
                </c:pt>
                <c:pt idx="7">
                  <c:v>Aug</c:v>
                </c:pt>
                <c:pt idx="8">
                  <c:v>Sept</c:v>
                </c:pt>
                <c:pt idx="9">
                  <c:v>Oct</c:v>
                </c:pt>
                <c:pt idx="10">
                  <c:v>Nov</c:v>
                </c:pt>
                <c:pt idx="11">
                  <c:v>Dec</c:v>
                </c:pt>
              </c:strCache>
            </c:strRef>
          </c:cat>
          <c:val>
            <c:numRef>
              <c:f>Goldeneye!$D$24:$O$24</c:f>
              <c:numCache>
                <c:formatCode>General</c:formatCode>
                <c:ptCount val="12"/>
                <c:pt idx="0">
                  <c:v>115.9</c:v>
                </c:pt>
                <c:pt idx="1">
                  <c:v>117.3</c:v>
                </c:pt>
                <c:pt idx="2">
                  <c:v>92.5</c:v>
                </c:pt>
                <c:pt idx="3">
                  <c:v>18</c:v>
                </c:pt>
                <c:pt idx="4">
                  <c:v>0.3</c:v>
                </c:pt>
                <c:pt idx="5">
                  <c:v>0.3</c:v>
                </c:pt>
                <c:pt idx="6">
                  <c:v>0.1</c:v>
                </c:pt>
                <c:pt idx="7">
                  <c:v>0</c:v>
                </c:pt>
                <c:pt idx="8">
                  <c:v>0.2</c:v>
                </c:pt>
                <c:pt idx="9">
                  <c:v>12.8</c:v>
                </c:pt>
                <c:pt idx="10">
                  <c:v>58.6</c:v>
                </c:pt>
                <c:pt idx="11">
                  <c:v>77.7</c:v>
                </c:pt>
              </c:numCache>
            </c:numRef>
          </c:val>
          <c:extLst>
            <c:ext xmlns:c16="http://schemas.microsoft.com/office/drawing/2014/chart" uri="{C3380CC4-5D6E-409C-BE32-E72D297353CC}">
              <c16:uniqueId val="{00000000-C826-4612-80E8-C2BAA1A8F7C1}"/>
            </c:ext>
          </c:extLst>
        </c:ser>
        <c:dLbls>
          <c:showLegendKey val="0"/>
          <c:showVal val="0"/>
          <c:showCatName val="0"/>
          <c:showSerName val="0"/>
          <c:showPercent val="0"/>
          <c:showBubbleSize val="0"/>
        </c:dLbls>
        <c:gapWidth val="50"/>
        <c:axId val="122661120"/>
        <c:axId val="122679296"/>
      </c:barChart>
      <c:catAx>
        <c:axId val="122661120"/>
        <c:scaling>
          <c:orientation val="minMax"/>
        </c:scaling>
        <c:delete val="0"/>
        <c:axPos val="b"/>
        <c:numFmt formatCode="General" sourceLinked="0"/>
        <c:majorTickMark val="out"/>
        <c:minorTickMark val="none"/>
        <c:tickLblPos val="nextTo"/>
        <c:crossAx val="122679296"/>
        <c:crosses val="autoZero"/>
        <c:auto val="1"/>
        <c:lblAlgn val="ctr"/>
        <c:lblOffset val="100"/>
        <c:noMultiLvlLbl val="0"/>
      </c:catAx>
      <c:valAx>
        <c:axId val="122679296"/>
        <c:scaling>
          <c:orientation val="minMax"/>
        </c:scaling>
        <c:delete val="0"/>
        <c:axPos val="l"/>
        <c:numFmt formatCode="General" sourceLinked="1"/>
        <c:majorTickMark val="out"/>
        <c:minorTickMark val="none"/>
        <c:tickLblPos val="nextTo"/>
        <c:crossAx val="122661120"/>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cat>
            <c:strRef>
              <c:f>Smew!$C$11:$I$11</c:f>
              <c:strCache>
                <c:ptCount val="7"/>
                <c:pt idx="0">
                  <c:v>1946/7   to 55/6</c:v>
                </c:pt>
                <c:pt idx="1">
                  <c:v>1956/7   to 65/6</c:v>
                </c:pt>
                <c:pt idx="2">
                  <c:v>1966/7   to 75/6</c:v>
                </c:pt>
                <c:pt idx="3">
                  <c:v>1976/7   to 85/6</c:v>
                </c:pt>
                <c:pt idx="4">
                  <c:v>1986/7   to 95/6</c:v>
                </c:pt>
                <c:pt idx="5">
                  <c:v>1996/7 to 05/06</c:v>
                </c:pt>
                <c:pt idx="6">
                  <c:v>2006/7 to 10/11</c:v>
                </c:pt>
              </c:strCache>
            </c:strRef>
          </c:cat>
          <c:val>
            <c:numRef>
              <c:f>Smew!$C$13:$I$13</c:f>
              <c:numCache>
                <c:formatCode>General</c:formatCode>
                <c:ptCount val="7"/>
                <c:pt idx="0">
                  <c:v>13.5</c:v>
                </c:pt>
                <c:pt idx="1">
                  <c:v>11</c:v>
                </c:pt>
                <c:pt idx="2">
                  <c:v>12</c:v>
                </c:pt>
                <c:pt idx="3">
                  <c:v>17.5</c:v>
                </c:pt>
                <c:pt idx="4">
                  <c:v>30.2</c:v>
                </c:pt>
                <c:pt idx="5">
                  <c:v>38.299999999999997</c:v>
                </c:pt>
                <c:pt idx="6">
                  <c:v>23.75</c:v>
                </c:pt>
              </c:numCache>
            </c:numRef>
          </c:val>
          <c:extLst>
            <c:ext xmlns:c16="http://schemas.microsoft.com/office/drawing/2014/chart" uri="{C3380CC4-5D6E-409C-BE32-E72D297353CC}">
              <c16:uniqueId val="{00000000-C7EB-421D-A635-B2F3F9CC4D2A}"/>
            </c:ext>
          </c:extLst>
        </c:ser>
        <c:dLbls>
          <c:showLegendKey val="0"/>
          <c:showVal val="0"/>
          <c:showCatName val="0"/>
          <c:showSerName val="0"/>
          <c:showPercent val="0"/>
          <c:showBubbleSize val="0"/>
        </c:dLbls>
        <c:gapWidth val="150"/>
        <c:overlap val="100"/>
        <c:axId val="410347208"/>
        <c:axId val="410354752"/>
      </c:barChart>
      <c:catAx>
        <c:axId val="410347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354752"/>
        <c:crosses val="autoZero"/>
        <c:auto val="1"/>
        <c:lblAlgn val="ctr"/>
        <c:lblOffset val="100"/>
        <c:noMultiLvlLbl val="0"/>
      </c:catAx>
      <c:valAx>
        <c:axId val="4103547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347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Smew!$C$28:$N$28</c:f>
              <c:strCache>
                <c:ptCount val="12"/>
                <c:pt idx="0">
                  <c:v>Jan </c:v>
                </c:pt>
                <c:pt idx="1">
                  <c:v>Feb</c:v>
                </c:pt>
                <c:pt idx="2">
                  <c:v>Mar</c:v>
                </c:pt>
                <c:pt idx="3">
                  <c:v>Apr</c:v>
                </c:pt>
                <c:pt idx="4">
                  <c:v>May</c:v>
                </c:pt>
                <c:pt idx="5">
                  <c:v>Jun</c:v>
                </c:pt>
                <c:pt idx="6">
                  <c:v>Jul</c:v>
                </c:pt>
                <c:pt idx="7">
                  <c:v>Aug</c:v>
                </c:pt>
                <c:pt idx="8">
                  <c:v>Sep</c:v>
                </c:pt>
                <c:pt idx="9">
                  <c:v>Oct</c:v>
                </c:pt>
                <c:pt idx="10">
                  <c:v>Nov</c:v>
                </c:pt>
                <c:pt idx="11">
                  <c:v>Dec</c:v>
                </c:pt>
              </c:strCache>
            </c:strRef>
          </c:cat>
          <c:val>
            <c:numRef>
              <c:f>Smew!$C$29:$N$29</c:f>
              <c:numCache>
                <c:formatCode>0.0</c:formatCode>
                <c:ptCount val="12"/>
                <c:pt idx="0">
                  <c:v>24.558823529411764</c:v>
                </c:pt>
                <c:pt idx="1">
                  <c:v>23.088235294117649</c:v>
                </c:pt>
                <c:pt idx="2">
                  <c:v>7.7647058823529411</c:v>
                </c:pt>
                <c:pt idx="3">
                  <c:v>0.23529411764705882</c:v>
                </c:pt>
                <c:pt idx="4">
                  <c:v>2.9411764705882353E-2</c:v>
                </c:pt>
                <c:pt idx="5">
                  <c:v>0</c:v>
                </c:pt>
                <c:pt idx="6">
                  <c:v>0</c:v>
                </c:pt>
                <c:pt idx="7">
                  <c:v>0</c:v>
                </c:pt>
                <c:pt idx="8">
                  <c:v>0</c:v>
                </c:pt>
                <c:pt idx="9">
                  <c:v>0</c:v>
                </c:pt>
                <c:pt idx="10">
                  <c:v>3.0588235294117645</c:v>
                </c:pt>
                <c:pt idx="11">
                  <c:v>14.264705882352942</c:v>
                </c:pt>
              </c:numCache>
            </c:numRef>
          </c:val>
          <c:extLst>
            <c:ext xmlns:c16="http://schemas.microsoft.com/office/drawing/2014/chart" uri="{C3380CC4-5D6E-409C-BE32-E72D297353CC}">
              <c16:uniqueId val="{00000000-5DF7-4195-B63D-57DA619FC97B}"/>
            </c:ext>
          </c:extLst>
        </c:ser>
        <c:dLbls>
          <c:showLegendKey val="0"/>
          <c:showVal val="0"/>
          <c:showCatName val="0"/>
          <c:showSerName val="0"/>
          <c:showPercent val="0"/>
          <c:showBubbleSize val="0"/>
        </c:dLbls>
        <c:gapWidth val="50"/>
        <c:overlap val="-27"/>
        <c:axId val="423185456"/>
        <c:axId val="423188736"/>
      </c:barChart>
      <c:catAx>
        <c:axId val="42318545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188736"/>
        <c:crosses val="autoZero"/>
        <c:auto val="1"/>
        <c:lblAlgn val="ctr"/>
        <c:lblOffset val="100"/>
        <c:noMultiLvlLbl val="0"/>
      </c:catAx>
      <c:valAx>
        <c:axId val="423188736"/>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185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'RB Merganser'!$C$11:$H$11</c:f>
              <c:strCache>
                <c:ptCount val="6"/>
                <c:pt idx="0">
                  <c:v>1952/3 to 1963/4</c:v>
                </c:pt>
                <c:pt idx="1">
                  <c:v>1964/5 to 1973/4</c:v>
                </c:pt>
                <c:pt idx="2">
                  <c:v>1974/5 to 1983/4</c:v>
                </c:pt>
                <c:pt idx="3">
                  <c:v>1984/5 to 1993/4</c:v>
                </c:pt>
                <c:pt idx="4">
                  <c:v>1994/5 to 2003/4 </c:v>
                </c:pt>
                <c:pt idx="5">
                  <c:v>2004/5 to 2010/11</c:v>
                </c:pt>
              </c:strCache>
            </c:strRef>
          </c:cat>
          <c:val>
            <c:numRef>
              <c:f>'RB Merganser'!$C$12:$H$12</c:f>
              <c:numCache>
                <c:formatCode>0.0</c:formatCode>
                <c:ptCount val="6"/>
                <c:pt idx="0">
                  <c:v>1.0833333333333333</c:v>
                </c:pt>
                <c:pt idx="1">
                  <c:v>2.4</c:v>
                </c:pt>
                <c:pt idx="2">
                  <c:v>4.0999999999999996</c:v>
                </c:pt>
                <c:pt idx="3">
                  <c:v>3.2</c:v>
                </c:pt>
                <c:pt idx="4">
                  <c:v>6.9</c:v>
                </c:pt>
                <c:pt idx="5">
                  <c:v>2.1428571428571428</c:v>
                </c:pt>
              </c:numCache>
            </c:numRef>
          </c:val>
          <c:extLst>
            <c:ext xmlns:c16="http://schemas.microsoft.com/office/drawing/2014/chart" uri="{C3380CC4-5D6E-409C-BE32-E72D297353CC}">
              <c16:uniqueId val="{00000000-4845-4379-BF73-E6227E41065A}"/>
            </c:ext>
          </c:extLst>
        </c:ser>
        <c:dLbls>
          <c:showLegendKey val="0"/>
          <c:showVal val="0"/>
          <c:showCatName val="0"/>
          <c:showSerName val="0"/>
          <c:showPercent val="0"/>
          <c:showBubbleSize val="0"/>
        </c:dLbls>
        <c:gapWidth val="219"/>
        <c:overlap val="-27"/>
        <c:axId val="512308816"/>
        <c:axId val="512328168"/>
      </c:barChart>
      <c:catAx>
        <c:axId val="51230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328168"/>
        <c:crosses val="autoZero"/>
        <c:auto val="1"/>
        <c:lblAlgn val="ctr"/>
        <c:lblOffset val="100"/>
        <c:noMultiLvlLbl val="0"/>
      </c:catAx>
      <c:valAx>
        <c:axId val="5123281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308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'RB Merganser'!$D$23:$O$23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'RB Merganser'!$D$24:$O$24</c:f>
              <c:numCache>
                <c:formatCode>General</c:formatCode>
                <c:ptCount val="12"/>
                <c:pt idx="0">
                  <c:v>38</c:v>
                </c:pt>
                <c:pt idx="1">
                  <c:v>49</c:v>
                </c:pt>
                <c:pt idx="2">
                  <c:v>17</c:v>
                </c:pt>
                <c:pt idx="3">
                  <c:v>5</c:v>
                </c:pt>
                <c:pt idx="4">
                  <c:v>0</c:v>
                </c:pt>
                <c:pt idx="5">
                  <c:v>1</c:v>
                </c:pt>
                <c:pt idx="6">
                  <c:v>0</c:v>
                </c:pt>
                <c:pt idx="7">
                  <c:v>0</c:v>
                </c:pt>
                <c:pt idx="8">
                  <c:v>1</c:v>
                </c:pt>
                <c:pt idx="9">
                  <c:v>0</c:v>
                </c:pt>
                <c:pt idx="10">
                  <c:v>37</c:v>
                </c:pt>
                <c:pt idx="11">
                  <c:v>46</c:v>
                </c:pt>
              </c:numCache>
            </c:numRef>
          </c:val>
          <c:extLst>
            <c:ext xmlns:c16="http://schemas.microsoft.com/office/drawing/2014/chart" uri="{C3380CC4-5D6E-409C-BE32-E72D297353CC}">
              <c16:uniqueId val="{00000000-058B-4689-847F-B34C1B66039C}"/>
            </c:ext>
          </c:extLst>
        </c:ser>
        <c:dLbls>
          <c:showLegendKey val="0"/>
          <c:showVal val="0"/>
          <c:showCatName val="0"/>
          <c:showSerName val="0"/>
          <c:showPercent val="0"/>
          <c:showBubbleSize val="0"/>
        </c:dLbls>
        <c:gapWidth val="50"/>
        <c:overlap val="-27"/>
        <c:axId val="512406232"/>
        <c:axId val="512406888"/>
      </c:barChart>
      <c:catAx>
        <c:axId val="51240623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406888"/>
        <c:crosses val="autoZero"/>
        <c:auto val="1"/>
        <c:lblAlgn val="ctr"/>
        <c:lblOffset val="100"/>
        <c:noMultiLvlLbl val="0"/>
      </c:catAx>
      <c:valAx>
        <c:axId val="51240688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406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Goosander!$B$14:$BN$14</c:f>
              <c:strCache>
                <c:ptCount val="65"/>
                <c:pt idx="0">
                  <c:v>1946/7</c:v>
                </c:pt>
                <c:pt idx="1">
                  <c:v>47/8</c:v>
                </c:pt>
                <c:pt idx="2">
                  <c:v>48/9</c:v>
                </c:pt>
                <c:pt idx="3">
                  <c:v>49/0</c:v>
                </c:pt>
                <c:pt idx="4">
                  <c:v>50/1</c:v>
                </c:pt>
                <c:pt idx="5">
                  <c:v>51/2</c:v>
                </c:pt>
                <c:pt idx="6">
                  <c:v>52/3</c:v>
                </c:pt>
                <c:pt idx="7">
                  <c:v>53/4</c:v>
                </c:pt>
                <c:pt idx="8">
                  <c:v>54/5</c:v>
                </c:pt>
                <c:pt idx="9">
                  <c:v>55/6</c:v>
                </c:pt>
                <c:pt idx="10">
                  <c:v>56/7</c:v>
                </c:pt>
                <c:pt idx="11">
                  <c:v>57/8</c:v>
                </c:pt>
                <c:pt idx="12">
                  <c:v>58/9</c:v>
                </c:pt>
                <c:pt idx="13">
                  <c:v>59/0</c:v>
                </c:pt>
                <c:pt idx="14">
                  <c:v>60/1</c:v>
                </c:pt>
                <c:pt idx="15">
                  <c:v>61/2</c:v>
                </c:pt>
                <c:pt idx="16">
                  <c:v>62/3</c:v>
                </c:pt>
                <c:pt idx="17">
                  <c:v>63/4</c:v>
                </c:pt>
                <c:pt idx="18">
                  <c:v>64/5</c:v>
                </c:pt>
                <c:pt idx="19">
                  <c:v>65/6</c:v>
                </c:pt>
                <c:pt idx="20">
                  <c:v>66/7</c:v>
                </c:pt>
                <c:pt idx="21">
                  <c:v>67/8</c:v>
                </c:pt>
                <c:pt idx="22">
                  <c:v>68/9</c:v>
                </c:pt>
                <c:pt idx="23">
                  <c:v>69/0</c:v>
                </c:pt>
                <c:pt idx="24">
                  <c:v>70/1</c:v>
                </c:pt>
                <c:pt idx="25">
                  <c:v>71/2</c:v>
                </c:pt>
                <c:pt idx="26">
                  <c:v>72/3</c:v>
                </c:pt>
                <c:pt idx="27">
                  <c:v>73/4</c:v>
                </c:pt>
                <c:pt idx="28">
                  <c:v>74/5</c:v>
                </c:pt>
                <c:pt idx="29">
                  <c:v>75/6</c:v>
                </c:pt>
                <c:pt idx="30">
                  <c:v>76/7</c:v>
                </c:pt>
                <c:pt idx="31">
                  <c:v>77/8</c:v>
                </c:pt>
                <c:pt idx="32">
                  <c:v>78/9</c:v>
                </c:pt>
                <c:pt idx="33">
                  <c:v>79/0</c:v>
                </c:pt>
                <c:pt idx="34">
                  <c:v>80/1</c:v>
                </c:pt>
                <c:pt idx="35">
                  <c:v>81/2</c:v>
                </c:pt>
                <c:pt idx="36">
                  <c:v>82/3</c:v>
                </c:pt>
                <c:pt idx="37">
                  <c:v>83/4</c:v>
                </c:pt>
                <c:pt idx="38">
                  <c:v>84/5</c:v>
                </c:pt>
                <c:pt idx="39">
                  <c:v>85/6</c:v>
                </c:pt>
                <c:pt idx="40">
                  <c:v>86/7</c:v>
                </c:pt>
                <c:pt idx="41">
                  <c:v>87/8</c:v>
                </c:pt>
                <c:pt idx="42">
                  <c:v>88/9</c:v>
                </c:pt>
                <c:pt idx="43">
                  <c:v>89/0</c:v>
                </c:pt>
                <c:pt idx="44">
                  <c:v>90/1</c:v>
                </c:pt>
                <c:pt idx="45">
                  <c:v>91/2</c:v>
                </c:pt>
                <c:pt idx="46">
                  <c:v>92/3</c:v>
                </c:pt>
                <c:pt idx="47">
                  <c:v>93/4</c:v>
                </c:pt>
                <c:pt idx="48">
                  <c:v>94/5</c:v>
                </c:pt>
                <c:pt idx="49">
                  <c:v>95/6</c:v>
                </c:pt>
                <c:pt idx="50">
                  <c:v>96/7</c:v>
                </c:pt>
                <c:pt idx="51">
                  <c:v>97/8</c:v>
                </c:pt>
                <c:pt idx="52">
                  <c:v>98/9</c:v>
                </c:pt>
                <c:pt idx="53">
                  <c:v>99/0</c:v>
                </c:pt>
                <c:pt idx="54">
                  <c:v>2000/1</c:v>
                </c:pt>
                <c:pt idx="55">
                  <c:v>2001/2</c:v>
                </c:pt>
                <c:pt idx="56">
                  <c:v>2002/3</c:v>
                </c:pt>
                <c:pt idx="57">
                  <c:v>2003/4</c:v>
                </c:pt>
                <c:pt idx="58">
                  <c:v>2004/5</c:v>
                </c:pt>
                <c:pt idx="59">
                  <c:v>2005/6</c:v>
                </c:pt>
                <c:pt idx="60">
                  <c:v>2006/7</c:v>
                </c:pt>
                <c:pt idx="61">
                  <c:v>2007/8</c:v>
                </c:pt>
                <c:pt idx="62">
                  <c:v>2008/9</c:v>
                </c:pt>
                <c:pt idx="63">
                  <c:v>2009/10</c:v>
                </c:pt>
                <c:pt idx="64">
                  <c:v>2010/11</c:v>
                </c:pt>
              </c:strCache>
            </c:strRef>
          </c:cat>
          <c:val>
            <c:numRef>
              <c:f>Goosander!$B$15:$BN$15</c:f>
              <c:numCache>
                <c:formatCode>General</c:formatCode>
                <c:ptCount val="65"/>
                <c:pt idx="0">
                  <c:v>12</c:v>
                </c:pt>
                <c:pt idx="1">
                  <c:v>1</c:v>
                </c:pt>
                <c:pt idx="4">
                  <c:v>2</c:v>
                </c:pt>
                <c:pt idx="5">
                  <c:v>1</c:v>
                </c:pt>
                <c:pt idx="6">
                  <c:v>10</c:v>
                </c:pt>
                <c:pt idx="7">
                  <c:v>4</c:v>
                </c:pt>
                <c:pt idx="8">
                  <c:v>30</c:v>
                </c:pt>
                <c:pt idx="9">
                  <c:v>16</c:v>
                </c:pt>
                <c:pt idx="10">
                  <c:v>3</c:v>
                </c:pt>
                <c:pt idx="11">
                  <c:v>12</c:v>
                </c:pt>
                <c:pt idx="12">
                  <c:v>12</c:v>
                </c:pt>
                <c:pt idx="13">
                  <c:v>4</c:v>
                </c:pt>
                <c:pt idx="15">
                  <c:v>2</c:v>
                </c:pt>
                <c:pt idx="16">
                  <c:v>141</c:v>
                </c:pt>
                <c:pt idx="17">
                  <c:v>6</c:v>
                </c:pt>
                <c:pt idx="19">
                  <c:v>1</c:v>
                </c:pt>
                <c:pt idx="20">
                  <c:v>12</c:v>
                </c:pt>
                <c:pt idx="21">
                  <c:v>5</c:v>
                </c:pt>
                <c:pt idx="22">
                  <c:v>6</c:v>
                </c:pt>
                <c:pt idx="23">
                  <c:v>13</c:v>
                </c:pt>
                <c:pt idx="24">
                  <c:v>1</c:v>
                </c:pt>
                <c:pt idx="25">
                  <c:v>7</c:v>
                </c:pt>
                <c:pt idx="26">
                  <c:v>9</c:v>
                </c:pt>
                <c:pt idx="27">
                  <c:v>25</c:v>
                </c:pt>
                <c:pt idx="29">
                  <c:v>33</c:v>
                </c:pt>
                <c:pt idx="30">
                  <c:v>33</c:v>
                </c:pt>
                <c:pt idx="31">
                  <c:v>22</c:v>
                </c:pt>
                <c:pt idx="32">
                  <c:v>76</c:v>
                </c:pt>
                <c:pt idx="33">
                  <c:v>20</c:v>
                </c:pt>
                <c:pt idx="34">
                  <c:v>51</c:v>
                </c:pt>
                <c:pt idx="35">
                  <c:v>62</c:v>
                </c:pt>
                <c:pt idx="36">
                  <c:v>6</c:v>
                </c:pt>
                <c:pt idx="37">
                  <c:v>19</c:v>
                </c:pt>
                <c:pt idx="38">
                  <c:v>30</c:v>
                </c:pt>
                <c:pt idx="39">
                  <c:v>48</c:v>
                </c:pt>
                <c:pt idx="40">
                  <c:v>102</c:v>
                </c:pt>
                <c:pt idx="41">
                  <c:v>52</c:v>
                </c:pt>
                <c:pt idx="42">
                  <c:v>75</c:v>
                </c:pt>
                <c:pt idx="43">
                  <c:v>46</c:v>
                </c:pt>
                <c:pt idx="44">
                  <c:v>48</c:v>
                </c:pt>
                <c:pt idx="45">
                  <c:v>38</c:v>
                </c:pt>
                <c:pt idx="46">
                  <c:v>38</c:v>
                </c:pt>
                <c:pt idx="47">
                  <c:v>79</c:v>
                </c:pt>
                <c:pt idx="48">
                  <c:v>42</c:v>
                </c:pt>
                <c:pt idx="49">
                  <c:v>148</c:v>
                </c:pt>
                <c:pt idx="50">
                  <c:v>277</c:v>
                </c:pt>
                <c:pt idx="51">
                  <c:v>79</c:v>
                </c:pt>
                <c:pt idx="52">
                  <c:v>79</c:v>
                </c:pt>
                <c:pt idx="53">
                  <c:v>73</c:v>
                </c:pt>
                <c:pt idx="54">
                  <c:v>47</c:v>
                </c:pt>
                <c:pt idx="55">
                  <c:v>55</c:v>
                </c:pt>
                <c:pt idx="56">
                  <c:v>45</c:v>
                </c:pt>
                <c:pt idx="57">
                  <c:v>35</c:v>
                </c:pt>
                <c:pt idx="58">
                  <c:v>48</c:v>
                </c:pt>
                <c:pt idx="59">
                  <c:v>37</c:v>
                </c:pt>
                <c:pt idx="60">
                  <c:v>19</c:v>
                </c:pt>
                <c:pt idx="61">
                  <c:v>46</c:v>
                </c:pt>
                <c:pt idx="62">
                  <c:v>67</c:v>
                </c:pt>
                <c:pt idx="63">
                  <c:v>52</c:v>
                </c:pt>
                <c:pt idx="64">
                  <c:v>118</c:v>
                </c:pt>
              </c:numCache>
            </c:numRef>
          </c:val>
          <c:extLst>
            <c:ext xmlns:c16="http://schemas.microsoft.com/office/drawing/2014/chart" uri="{C3380CC4-5D6E-409C-BE32-E72D297353CC}">
              <c16:uniqueId val="{00000000-A999-41CD-819F-5DC6A82B4445}"/>
            </c:ext>
          </c:extLst>
        </c:ser>
        <c:dLbls>
          <c:showLegendKey val="0"/>
          <c:showVal val="0"/>
          <c:showCatName val="0"/>
          <c:showSerName val="0"/>
          <c:showPercent val="0"/>
          <c:showBubbleSize val="0"/>
        </c:dLbls>
        <c:gapWidth val="50"/>
        <c:overlap val="-27"/>
        <c:axId val="520311896"/>
        <c:axId val="520312224"/>
      </c:barChart>
      <c:catAx>
        <c:axId val="520311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43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312224"/>
        <c:crosses val="autoZero"/>
        <c:auto val="1"/>
        <c:lblAlgn val="ctr"/>
        <c:lblOffset val="100"/>
        <c:noMultiLvlLbl val="0"/>
      </c:catAx>
      <c:valAx>
        <c:axId val="5203122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311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'RT Diver'!$B$11:$M$11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'RT Diver'!$B$12:$M$12</c:f>
              <c:numCache>
                <c:formatCode>General</c:formatCode>
                <c:ptCount val="12"/>
                <c:pt idx="0">
                  <c:v>3</c:v>
                </c:pt>
                <c:pt idx="1">
                  <c:v>9</c:v>
                </c:pt>
                <c:pt idx="2">
                  <c:v>2</c:v>
                </c:pt>
                <c:pt idx="3">
                  <c:v>1</c:v>
                </c:pt>
                <c:pt idx="4">
                  <c:v>0</c:v>
                </c:pt>
                <c:pt idx="5">
                  <c:v>0</c:v>
                </c:pt>
                <c:pt idx="6">
                  <c:v>0</c:v>
                </c:pt>
                <c:pt idx="7">
                  <c:v>0</c:v>
                </c:pt>
                <c:pt idx="8">
                  <c:v>0</c:v>
                </c:pt>
                <c:pt idx="9">
                  <c:v>0</c:v>
                </c:pt>
                <c:pt idx="10">
                  <c:v>2</c:v>
                </c:pt>
                <c:pt idx="11">
                  <c:v>5</c:v>
                </c:pt>
              </c:numCache>
            </c:numRef>
          </c:val>
          <c:extLst>
            <c:ext xmlns:c16="http://schemas.microsoft.com/office/drawing/2014/chart" uri="{C3380CC4-5D6E-409C-BE32-E72D297353CC}">
              <c16:uniqueId val="{00000000-195A-4995-9576-1A91D720A387}"/>
            </c:ext>
          </c:extLst>
        </c:ser>
        <c:dLbls>
          <c:showLegendKey val="0"/>
          <c:showVal val="0"/>
          <c:showCatName val="0"/>
          <c:showSerName val="0"/>
          <c:showPercent val="0"/>
          <c:showBubbleSize val="0"/>
        </c:dLbls>
        <c:gapWidth val="50"/>
        <c:overlap val="-27"/>
        <c:axId val="520336824"/>
        <c:axId val="520334200"/>
      </c:barChart>
      <c:catAx>
        <c:axId val="52033682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334200"/>
        <c:crosses val="autoZero"/>
        <c:auto val="1"/>
        <c:lblAlgn val="ctr"/>
        <c:lblOffset val="100"/>
        <c:noMultiLvlLbl val="0"/>
      </c:catAx>
      <c:valAx>
        <c:axId val="52033420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336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'BT Diver'!$B$10:$M$10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'BT Diver'!$B$11:$M$11</c:f>
              <c:numCache>
                <c:formatCode>General</c:formatCode>
                <c:ptCount val="12"/>
                <c:pt idx="0">
                  <c:v>10</c:v>
                </c:pt>
                <c:pt idx="1">
                  <c:v>8</c:v>
                </c:pt>
                <c:pt idx="2">
                  <c:v>2</c:v>
                </c:pt>
                <c:pt idx="3">
                  <c:v>2</c:v>
                </c:pt>
                <c:pt idx="4">
                  <c:v>1</c:v>
                </c:pt>
                <c:pt idx="5">
                  <c:v>0</c:v>
                </c:pt>
                <c:pt idx="6">
                  <c:v>0</c:v>
                </c:pt>
                <c:pt idx="7">
                  <c:v>0</c:v>
                </c:pt>
                <c:pt idx="8">
                  <c:v>0</c:v>
                </c:pt>
                <c:pt idx="9">
                  <c:v>1</c:v>
                </c:pt>
                <c:pt idx="10">
                  <c:v>0</c:v>
                </c:pt>
                <c:pt idx="11">
                  <c:v>3</c:v>
                </c:pt>
              </c:numCache>
            </c:numRef>
          </c:val>
          <c:extLst>
            <c:ext xmlns:c16="http://schemas.microsoft.com/office/drawing/2014/chart" uri="{C3380CC4-5D6E-409C-BE32-E72D297353CC}">
              <c16:uniqueId val="{00000000-8983-433C-A405-DA3261B2215D}"/>
            </c:ext>
          </c:extLst>
        </c:ser>
        <c:dLbls>
          <c:showLegendKey val="0"/>
          <c:showVal val="0"/>
          <c:showCatName val="0"/>
          <c:showSerName val="0"/>
          <c:showPercent val="0"/>
          <c:showBubbleSize val="0"/>
        </c:dLbls>
        <c:gapWidth val="50"/>
        <c:overlap val="-27"/>
        <c:axId val="520597128"/>
        <c:axId val="520597456"/>
      </c:barChart>
      <c:catAx>
        <c:axId val="520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597456"/>
        <c:crosses val="autoZero"/>
        <c:auto val="1"/>
        <c:lblAlgn val="ctr"/>
        <c:lblOffset val="100"/>
        <c:noMultiLvlLbl val="0"/>
      </c:catAx>
      <c:valAx>
        <c:axId val="5205974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597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'GN Diver'!$B$12:$M$12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'GN Diver'!$B$13:$M$13</c:f>
              <c:numCache>
                <c:formatCode>General</c:formatCode>
                <c:ptCount val="12"/>
                <c:pt idx="0">
                  <c:v>4</c:v>
                </c:pt>
                <c:pt idx="1">
                  <c:v>4</c:v>
                </c:pt>
                <c:pt idx="2">
                  <c:v>4</c:v>
                </c:pt>
                <c:pt idx="3">
                  <c:v>1</c:v>
                </c:pt>
                <c:pt idx="4">
                  <c:v>4</c:v>
                </c:pt>
                <c:pt idx="5">
                  <c:v>1</c:v>
                </c:pt>
                <c:pt idx="6">
                  <c:v>0</c:v>
                </c:pt>
                <c:pt idx="7">
                  <c:v>0</c:v>
                </c:pt>
                <c:pt idx="8">
                  <c:v>0</c:v>
                </c:pt>
                <c:pt idx="9">
                  <c:v>1</c:v>
                </c:pt>
                <c:pt idx="10">
                  <c:v>11</c:v>
                </c:pt>
                <c:pt idx="11">
                  <c:v>20</c:v>
                </c:pt>
              </c:numCache>
            </c:numRef>
          </c:val>
          <c:extLst>
            <c:ext xmlns:c16="http://schemas.microsoft.com/office/drawing/2014/chart" uri="{C3380CC4-5D6E-409C-BE32-E72D297353CC}">
              <c16:uniqueId val="{00000000-F342-4363-B787-ADD275A1A94B}"/>
            </c:ext>
          </c:extLst>
        </c:ser>
        <c:dLbls>
          <c:showLegendKey val="0"/>
          <c:showVal val="0"/>
          <c:showCatName val="0"/>
          <c:showSerName val="0"/>
          <c:showPercent val="0"/>
          <c:showBubbleSize val="0"/>
        </c:dLbls>
        <c:gapWidth val="50"/>
        <c:overlap val="-27"/>
        <c:axId val="520557112"/>
        <c:axId val="520555800"/>
      </c:barChart>
      <c:catAx>
        <c:axId val="52055711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555800"/>
        <c:crosses val="autoZero"/>
        <c:auto val="1"/>
        <c:lblAlgn val="ctr"/>
        <c:lblOffset val="100"/>
        <c:noMultiLvlLbl val="0"/>
      </c:catAx>
      <c:valAx>
        <c:axId val="52055580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557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'White fronted Goose'!$C$25:$N$25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'White fronted Goose'!$C$26:$N$26</c:f>
              <c:numCache>
                <c:formatCode>0.0</c:formatCode>
                <c:ptCount val="12"/>
                <c:pt idx="0">
                  <c:v>11.65</c:v>
                </c:pt>
                <c:pt idx="1">
                  <c:v>9.3000000000000007</c:v>
                </c:pt>
                <c:pt idx="2">
                  <c:v>2.3833333333333333</c:v>
                </c:pt>
                <c:pt idx="3">
                  <c:v>0.05</c:v>
                </c:pt>
                <c:pt idx="4">
                  <c:v>0</c:v>
                </c:pt>
                <c:pt idx="5">
                  <c:v>0</c:v>
                </c:pt>
                <c:pt idx="6">
                  <c:v>0</c:v>
                </c:pt>
                <c:pt idx="7">
                  <c:v>0</c:v>
                </c:pt>
                <c:pt idx="8">
                  <c:v>0</c:v>
                </c:pt>
                <c:pt idx="9">
                  <c:v>0.95</c:v>
                </c:pt>
                <c:pt idx="10">
                  <c:v>3.1833333333333331</c:v>
                </c:pt>
                <c:pt idx="11">
                  <c:v>5.2</c:v>
                </c:pt>
              </c:numCache>
            </c:numRef>
          </c:val>
          <c:extLst>
            <c:ext xmlns:c16="http://schemas.microsoft.com/office/drawing/2014/chart" uri="{C3380CC4-5D6E-409C-BE32-E72D297353CC}">
              <c16:uniqueId val="{00000000-2226-470A-A183-2F37F144F11C}"/>
            </c:ext>
          </c:extLst>
        </c:ser>
        <c:dLbls>
          <c:showLegendKey val="0"/>
          <c:showVal val="0"/>
          <c:showCatName val="0"/>
          <c:showSerName val="0"/>
          <c:showPercent val="0"/>
          <c:showBubbleSize val="0"/>
        </c:dLbls>
        <c:gapWidth val="50"/>
        <c:overlap val="-27"/>
        <c:axId val="418385984"/>
        <c:axId val="418389592"/>
      </c:barChart>
      <c:catAx>
        <c:axId val="4183859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389592"/>
        <c:crosses val="autoZero"/>
        <c:auto val="1"/>
        <c:lblAlgn val="ctr"/>
        <c:lblOffset val="100"/>
        <c:noMultiLvlLbl val="0"/>
      </c:catAx>
      <c:valAx>
        <c:axId val="418389592"/>
        <c:scaling>
          <c:orientation val="minMax"/>
        </c:scaling>
        <c:delete val="0"/>
        <c:axPos val="l"/>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385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Gannet!$B$14:$M$14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Gannet!$B$15:$M$15</c:f>
              <c:numCache>
                <c:formatCode>General</c:formatCode>
                <c:ptCount val="12"/>
                <c:pt idx="0">
                  <c:v>0</c:v>
                </c:pt>
                <c:pt idx="1">
                  <c:v>1</c:v>
                </c:pt>
                <c:pt idx="2">
                  <c:v>1</c:v>
                </c:pt>
                <c:pt idx="3">
                  <c:v>3</c:v>
                </c:pt>
                <c:pt idx="4">
                  <c:v>3</c:v>
                </c:pt>
                <c:pt idx="5">
                  <c:v>1</c:v>
                </c:pt>
                <c:pt idx="6">
                  <c:v>2</c:v>
                </c:pt>
                <c:pt idx="7">
                  <c:v>2</c:v>
                </c:pt>
                <c:pt idx="8">
                  <c:v>6</c:v>
                </c:pt>
                <c:pt idx="9">
                  <c:v>7</c:v>
                </c:pt>
                <c:pt idx="10">
                  <c:v>1</c:v>
                </c:pt>
                <c:pt idx="11">
                  <c:v>1</c:v>
                </c:pt>
              </c:numCache>
            </c:numRef>
          </c:val>
          <c:extLst>
            <c:ext xmlns:c16="http://schemas.microsoft.com/office/drawing/2014/chart" uri="{C3380CC4-5D6E-409C-BE32-E72D297353CC}">
              <c16:uniqueId val="{00000000-1945-4538-8645-8C1ADC4B3855}"/>
            </c:ext>
          </c:extLst>
        </c:ser>
        <c:dLbls>
          <c:showLegendKey val="0"/>
          <c:showVal val="0"/>
          <c:showCatName val="0"/>
          <c:showSerName val="0"/>
          <c:showPercent val="0"/>
          <c:showBubbleSize val="0"/>
        </c:dLbls>
        <c:gapWidth val="50"/>
        <c:overlap val="-27"/>
        <c:axId val="520565968"/>
        <c:axId val="520570888"/>
      </c:barChart>
      <c:catAx>
        <c:axId val="5205659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570888"/>
        <c:crosses val="autoZero"/>
        <c:auto val="1"/>
        <c:lblAlgn val="ctr"/>
        <c:lblOffset val="100"/>
        <c:noMultiLvlLbl val="0"/>
      </c:catAx>
      <c:valAx>
        <c:axId val="52057088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565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Shag!$B$12:$M$12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Shag!$B$13:$M$13</c:f>
              <c:numCache>
                <c:formatCode>General</c:formatCode>
                <c:ptCount val="12"/>
                <c:pt idx="0">
                  <c:v>15</c:v>
                </c:pt>
                <c:pt idx="1">
                  <c:v>13</c:v>
                </c:pt>
                <c:pt idx="2">
                  <c:v>10</c:v>
                </c:pt>
                <c:pt idx="3">
                  <c:v>2</c:v>
                </c:pt>
                <c:pt idx="4">
                  <c:v>3</c:v>
                </c:pt>
                <c:pt idx="5">
                  <c:v>0</c:v>
                </c:pt>
                <c:pt idx="6">
                  <c:v>1</c:v>
                </c:pt>
                <c:pt idx="7">
                  <c:v>9</c:v>
                </c:pt>
                <c:pt idx="8">
                  <c:v>21</c:v>
                </c:pt>
                <c:pt idx="9">
                  <c:v>12</c:v>
                </c:pt>
                <c:pt idx="10">
                  <c:v>19</c:v>
                </c:pt>
                <c:pt idx="11">
                  <c:v>6</c:v>
                </c:pt>
              </c:numCache>
            </c:numRef>
          </c:val>
          <c:extLst>
            <c:ext xmlns:c16="http://schemas.microsoft.com/office/drawing/2014/chart" uri="{C3380CC4-5D6E-409C-BE32-E72D297353CC}">
              <c16:uniqueId val="{00000000-F4C8-4C45-89AB-8104A7F68D74}"/>
            </c:ext>
          </c:extLst>
        </c:ser>
        <c:dLbls>
          <c:showLegendKey val="0"/>
          <c:showVal val="0"/>
          <c:showCatName val="0"/>
          <c:showSerName val="0"/>
          <c:showPercent val="0"/>
          <c:showBubbleSize val="0"/>
        </c:dLbls>
        <c:gapWidth val="50"/>
        <c:overlap val="-27"/>
        <c:axId val="520591880"/>
        <c:axId val="520588600"/>
      </c:barChart>
      <c:catAx>
        <c:axId val="52059188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588600"/>
        <c:crosses val="autoZero"/>
        <c:auto val="1"/>
        <c:lblAlgn val="ctr"/>
        <c:lblOffset val="100"/>
        <c:noMultiLvlLbl val="0"/>
      </c:catAx>
      <c:valAx>
        <c:axId val="52058860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591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1"/>
            </a:solidFill>
            <a:ln>
              <a:noFill/>
            </a:ln>
            <a:effectLst/>
          </c:spPr>
          <c:invertIfNegative val="0"/>
          <c:cat>
            <c:strRef>
              <c:f>Bittern!$B$13:$H$13</c:f>
              <c:strCache>
                <c:ptCount val="7"/>
                <c:pt idx="0">
                  <c:v>1945/6 to 1954/5</c:v>
                </c:pt>
                <c:pt idx="1">
                  <c:v>1955/6 to 1964/5</c:v>
                </c:pt>
                <c:pt idx="2">
                  <c:v>1965/6 to 1974/5</c:v>
                </c:pt>
                <c:pt idx="3">
                  <c:v>1975/6 to 1984/5</c:v>
                </c:pt>
                <c:pt idx="4">
                  <c:v>1985/6 to 1994/5</c:v>
                </c:pt>
                <c:pt idx="5">
                  <c:v>1995/6 to 2004/5</c:v>
                </c:pt>
                <c:pt idx="6">
                  <c:v>2005/6 to 2010/11</c:v>
                </c:pt>
              </c:strCache>
            </c:strRef>
          </c:cat>
          <c:val>
            <c:numRef>
              <c:f>Bittern!$B$15:$H$15</c:f>
              <c:numCache>
                <c:formatCode>General</c:formatCode>
                <c:ptCount val="7"/>
                <c:pt idx="0">
                  <c:v>0.7</c:v>
                </c:pt>
                <c:pt idx="1">
                  <c:v>0.9</c:v>
                </c:pt>
                <c:pt idx="2">
                  <c:v>1.2</c:v>
                </c:pt>
                <c:pt idx="3">
                  <c:v>2.5</c:v>
                </c:pt>
                <c:pt idx="4">
                  <c:v>1.9</c:v>
                </c:pt>
                <c:pt idx="5">
                  <c:v>7.5</c:v>
                </c:pt>
                <c:pt idx="6">
                  <c:v>8.5</c:v>
                </c:pt>
              </c:numCache>
            </c:numRef>
          </c:val>
          <c:extLst>
            <c:ext xmlns:c16="http://schemas.microsoft.com/office/drawing/2014/chart" uri="{C3380CC4-5D6E-409C-BE32-E72D297353CC}">
              <c16:uniqueId val="{00000001-222D-412D-9419-2BF3BD4EFA12}"/>
            </c:ext>
          </c:extLst>
        </c:ser>
        <c:dLbls>
          <c:showLegendKey val="0"/>
          <c:showVal val="0"/>
          <c:showCatName val="0"/>
          <c:showSerName val="0"/>
          <c:showPercent val="0"/>
          <c:showBubbleSize val="0"/>
        </c:dLbls>
        <c:gapWidth val="219"/>
        <c:overlap val="-27"/>
        <c:axId val="520673552"/>
        <c:axId val="520674536"/>
      </c:barChart>
      <c:catAx>
        <c:axId val="52067355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674536"/>
        <c:crosses val="autoZero"/>
        <c:auto val="1"/>
        <c:lblAlgn val="ctr"/>
        <c:lblOffset val="100"/>
        <c:noMultiLvlLbl val="0"/>
      </c:catAx>
      <c:valAx>
        <c:axId val="520674536"/>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67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Bittern!$B$28:$M$28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Bittern!$B$29:$M$29</c:f>
              <c:numCache>
                <c:formatCode>General</c:formatCode>
                <c:ptCount val="12"/>
                <c:pt idx="0">
                  <c:v>70</c:v>
                </c:pt>
                <c:pt idx="1">
                  <c:v>33</c:v>
                </c:pt>
                <c:pt idx="2">
                  <c:v>9</c:v>
                </c:pt>
                <c:pt idx="3">
                  <c:v>2</c:v>
                </c:pt>
                <c:pt idx="4">
                  <c:v>0</c:v>
                </c:pt>
                <c:pt idx="5">
                  <c:v>0</c:v>
                </c:pt>
                <c:pt idx="6">
                  <c:v>2</c:v>
                </c:pt>
                <c:pt idx="7">
                  <c:v>2</c:v>
                </c:pt>
                <c:pt idx="8">
                  <c:v>1</c:v>
                </c:pt>
                <c:pt idx="9">
                  <c:v>6</c:v>
                </c:pt>
                <c:pt idx="10">
                  <c:v>21</c:v>
                </c:pt>
                <c:pt idx="11">
                  <c:v>52</c:v>
                </c:pt>
              </c:numCache>
            </c:numRef>
          </c:val>
          <c:extLst>
            <c:ext xmlns:c16="http://schemas.microsoft.com/office/drawing/2014/chart" uri="{C3380CC4-5D6E-409C-BE32-E72D297353CC}">
              <c16:uniqueId val="{00000000-D4C3-4015-93B0-8E6607DBDADA}"/>
            </c:ext>
          </c:extLst>
        </c:ser>
        <c:dLbls>
          <c:showLegendKey val="0"/>
          <c:showVal val="0"/>
          <c:showCatName val="0"/>
          <c:showSerName val="0"/>
          <c:showPercent val="0"/>
          <c:showBubbleSize val="0"/>
        </c:dLbls>
        <c:gapWidth val="50"/>
        <c:overlap val="-27"/>
        <c:axId val="539755936"/>
        <c:axId val="539755608"/>
      </c:barChart>
      <c:catAx>
        <c:axId val="53975593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55608"/>
        <c:crosses val="autoZero"/>
        <c:auto val="1"/>
        <c:lblAlgn val="ctr"/>
        <c:lblOffset val="100"/>
        <c:noMultiLvlLbl val="0"/>
      </c:catAx>
      <c:valAx>
        <c:axId val="53975560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5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'Red-necked Grebe'!$D$23:$O$23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'Red-necked Grebe'!$D$24:$O$24</c:f>
              <c:numCache>
                <c:formatCode>General</c:formatCode>
                <c:ptCount val="12"/>
                <c:pt idx="0">
                  <c:v>22</c:v>
                </c:pt>
                <c:pt idx="1">
                  <c:v>9</c:v>
                </c:pt>
                <c:pt idx="2">
                  <c:v>7</c:v>
                </c:pt>
                <c:pt idx="3">
                  <c:v>2</c:v>
                </c:pt>
                <c:pt idx="4">
                  <c:v>1</c:v>
                </c:pt>
                <c:pt idx="5">
                  <c:v>0</c:v>
                </c:pt>
                <c:pt idx="6">
                  <c:v>0</c:v>
                </c:pt>
                <c:pt idx="7">
                  <c:v>0</c:v>
                </c:pt>
                <c:pt idx="8">
                  <c:v>2</c:v>
                </c:pt>
                <c:pt idx="9">
                  <c:v>14</c:v>
                </c:pt>
                <c:pt idx="10">
                  <c:v>13</c:v>
                </c:pt>
                <c:pt idx="11">
                  <c:v>11</c:v>
                </c:pt>
              </c:numCache>
            </c:numRef>
          </c:val>
          <c:extLst>
            <c:ext xmlns:c16="http://schemas.microsoft.com/office/drawing/2014/chart" uri="{C3380CC4-5D6E-409C-BE32-E72D297353CC}">
              <c16:uniqueId val="{00000000-360A-4699-A64C-FA6766D883AA}"/>
            </c:ext>
          </c:extLst>
        </c:ser>
        <c:dLbls>
          <c:showLegendKey val="0"/>
          <c:showVal val="0"/>
          <c:showCatName val="0"/>
          <c:showSerName val="0"/>
          <c:showPercent val="0"/>
          <c:showBubbleSize val="0"/>
        </c:dLbls>
        <c:gapWidth val="150"/>
        <c:axId val="122052608"/>
        <c:axId val="122054144"/>
      </c:barChart>
      <c:catAx>
        <c:axId val="122052608"/>
        <c:scaling>
          <c:orientation val="minMax"/>
        </c:scaling>
        <c:delete val="0"/>
        <c:axPos val="b"/>
        <c:numFmt formatCode="General" sourceLinked="0"/>
        <c:majorTickMark val="out"/>
        <c:minorTickMark val="none"/>
        <c:tickLblPos val="nextTo"/>
        <c:crossAx val="122054144"/>
        <c:crosses val="autoZero"/>
        <c:auto val="1"/>
        <c:lblAlgn val="ctr"/>
        <c:lblOffset val="100"/>
        <c:noMultiLvlLbl val="0"/>
      </c:catAx>
      <c:valAx>
        <c:axId val="122054144"/>
        <c:scaling>
          <c:orientation val="minMax"/>
        </c:scaling>
        <c:delete val="0"/>
        <c:axPos val="l"/>
        <c:numFmt formatCode="General" sourceLinked="1"/>
        <c:majorTickMark val="out"/>
        <c:minorTickMark val="none"/>
        <c:tickLblPos val="nextTo"/>
        <c:crossAx val="122052608"/>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'Red-necked Grebe'!$D$11:$AW$11</c:f>
              <c:strCache>
                <c:ptCount val="46"/>
                <c:pt idx="0">
                  <c:v>66/7</c:v>
                </c:pt>
                <c:pt idx="1">
                  <c:v>67/8</c:v>
                </c:pt>
                <c:pt idx="2">
                  <c:v>68/9</c:v>
                </c:pt>
                <c:pt idx="3">
                  <c:v>69/70</c:v>
                </c:pt>
                <c:pt idx="4">
                  <c:v>70/1</c:v>
                </c:pt>
                <c:pt idx="5">
                  <c:v>71/2</c:v>
                </c:pt>
                <c:pt idx="6">
                  <c:v>72/3</c:v>
                </c:pt>
                <c:pt idx="7">
                  <c:v>73/4</c:v>
                </c:pt>
                <c:pt idx="8">
                  <c:v>74/5</c:v>
                </c:pt>
                <c:pt idx="9">
                  <c:v>75/6</c:v>
                </c:pt>
                <c:pt idx="10">
                  <c:v>76/7</c:v>
                </c:pt>
                <c:pt idx="11">
                  <c:v>77/8</c:v>
                </c:pt>
                <c:pt idx="12">
                  <c:v>78/9</c:v>
                </c:pt>
                <c:pt idx="13">
                  <c:v>79/80</c:v>
                </c:pt>
                <c:pt idx="14">
                  <c:v>80/1</c:v>
                </c:pt>
                <c:pt idx="15">
                  <c:v>81/2</c:v>
                </c:pt>
                <c:pt idx="16">
                  <c:v>82/3</c:v>
                </c:pt>
                <c:pt idx="17">
                  <c:v>83/4</c:v>
                </c:pt>
                <c:pt idx="18">
                  <c:v>84/5</c:v>
                </c:pt>
                <c:pt idx="19">
                  <c:v>85/6</c:v>
                </c:pt>
                <c:pt idx="20">
                  <c:v>86/7</c:v>
                </c:pt>
                <c:pt idx="21">
                  <c:v>87/8</c:v>
                </c:pt>
                <c:pt idx="22">
                  <c:v>88/9</c:v>
                </c:pt>
                <c:pt idx="23">
                  <c:v>89/90</c:v>
                </c:pt>
                <c:pt idx="24">
                  <c:v>90/1</c:v>
                </c:pt>
                <c:pt idx="25">
                  <c:v>91/2</c:v>
                </c:pt>
                <c:pt idx="26">
                  <c:v>92/3</c:v>
                </c:pt>
                <c:pt idx="27">
                  <c:v>93/4</c:v>
                </c:pt>
                <c:pt idx="28">
                  <c:v>94/5</c:v>
                </c:pt>
                <c:pt idx="29">
                  <c:v>95/6</c:v>
                </c:pt>
                <c:pt idx="30">
                  <c:v>96/7</c:v>
                </c:pt>
                <c:pt idx="31">
                  <c:v>97/8</c:v>
                </c:pt>
                <c:pt idx="32">
                  <c:v>98/9</c:v>
                </c:pt>
                <c:pt idx="33">
                  <c:v>99/00</c:v>
                </c:pt>
                <c:pt idx="34">
                  <c:v>00/1</c:v>
                </c:pt>
                <c:pt idx="35">
                  <c:v>01/2</c:v>
                </c:pt>
                <c:pt idx="36">
                  <c:v>02/3</c:v>
                </c:pt>
                <c:pt idx="37">
                  <c:v>03/4</c:v>
                </c:pt>
                <c:pt idx="38">
                  <c:v>04/5</c:v>
                </c:pt>
                <c:pt idx="39">
                  <c:v>05/6</c:v>
                </c:pt>
                <c:pt idx="40">
                  <c:v>06/7</c:v>
                </c:pt>
                <c:pt idx="41">
                  <c:v>07/8</c:v>
                </c:pt>
                <c:pt idx="42">
                  <c:v>08/9</c:v>
                </c:pt>
                <c:pt idx="43">
                  <c:v>09/10</c:v>
                </c:pt>
                <c:pt idx="44">
                  <c:v>10/11</c:v>
                </c:pt>
                <c:pt idx="45">
                  <c:v>11/12</c:v>
                </c:pt>
              </c:strCache>
            </c:strRef>
          </c:cat>
          <c:val>
            <c:numRef>
              <c:f>'Red-necked Grebe'!$D$12:$AW$12</c:f>
              <c:numCache>
                <c:formatCode>General</c:formatCode>
                <c:ptCount val="46"/>
                <c:pt idx="0">
                  <c:v>1</c:v>
                </c:pt>
                <c:pt idx="1">
                  <c:v>1</c:v>
                </c:pt>
                <c:pt idx="2">
                  <c:v>1</c:v>
                </c:pt>
                <c:pt idx="3">
                  <c:v>1</c:v>
                </c:pt>
                <c:pt idx="4">
                  <c:v>0</c:v>
                </c:pt>
                <c:pt idx="5">
                  <c:v>1</c:v>
                </c:pt>
                <c:pt idx="6">
                  <c:v>0</c:v>
                </c:pt>
                <c:pt idx="7">
                  <c:v>1</c:v>
                </c:pt>
                <c:pt idx="8">
                  <c:v>0</c:v>
                </c:pt>
                <c:pt idx="9">
                  <c:v>0</c:v>
                </c:pt>
                <c:pt idx="10">
                  <c:v>0</c:v>
                </c:pt>
                <c:pt idx="11">
                  <c:v>0</c:v>
                </c:pt>
                <c:pt idx="12">
                  <c:v>7</c:v>
                </c:pt>
                <c:pt idx="13">
                  <c:v>0</c:v>
                </c:pt>
                <c:pt idx="14">
                  <c:v>0</c:v>
                </c:pt>
                <c:pt idx="15">
                  <c:v>4</c:v>
                </c:pt>
                <c:pt idx="16">
                  <c:v>2</c:v>
                </c:pt>
                <c:pt idx="17">
                  <c:v>0</c:v>
                </c:pt>
                <c:pt idx="18">
                  <c:v>8</c:v>
                </c:pt>
                <c:pt idx="19">
                  <c:v>5</c:v>
                </c:pt>
                <c:pt idx="20">
                  <c:v>4</c:v>
                </c:pt>
                <c:pt idx="21">
                  <c:v>3</c:v>
                </c:pt>
                <c:pt idx="22">
                  <c:v>8</c:v>
                </c:pt>
                <c:pt idx="23">
                  <c:v>4</c:v>
                </c:pt>
                <c:pt idx="24">
                  <c:v>1</c:v>
                </c:pt>
                <c:pt idx="25">
                  <c:v>4</c:v>
                </c:pt>
                <c:pt idx="26">
                  <c:v>1</c:v>
                </c:pt>
                <c:pt idx="27">
                  <c:v>3</c:v>
                </c:pt>
                <c:pt idx="28">
                  <c:v>3</c:v>
                </c:pt>
                <c:pt idx="29">
                  <c:v>6</c:v>
                </c:pt>
                <c:pt idx="30">
                  <c:v>2</c:v>
                </c:pt>
                <c:pt idx="31">
                  <c:v>2</c:v>
                </c:pt>
                <c:pt idx="32">
                  <c:v>1</c:v>
                </c:pt>
                <c:pt idx="33">
                  <c:v>0</c:v>
                </c:pt>
                <c:pt idx="34">
                  <c:v>0</c:v>
                </c:pt>
                <c:pt idx="35">
                  <c:v>0</c:v>
                </c:pt>
                <c:pt idx="36">
                  <c:v>1</c:v>
                </c:pt>
                <c:pt idx="37">
                  <c:v>3</c:v>
                </c:pt>
                <c:pt idx="38">
                  <c:v>0</c:v>
                </c:pt>
                <c:pt idx="39">
                  <c:v>0</c:v>
                </c:pt>
                <c:pt idx="40">
                  <c:v>0</c:v>
                </c:pt>
                <c:pt idx="41">
                  <c:v>0</c:v>
                </c:pt>
                <c:pt idx="42">
                  <c:v>0</c:v>
                </c:pt>
                <c:pt idx="43">
                  <c:v>1</c:v>
                </c:pt>
                <c:pt idx="44">
                  <c:v>2</c:v>
                </c:pt>
                <c:pt idx="45">
                  <c:v>0</c:v>
                </c:pt>
              </c:numCache>
            </c:numRef>
          </c:val>
          <c:extLst>
            <c:ext xmlns:c16="http://schemas.microsoft.com/office/drawing/2014/chart" uri="{C3380CC4-5D6E-409C-BE32-E72D297353CC}">
              <c16:uniqueId val="{00000000-AB91-45AC-854E-00FCBC5E02FF}"/>
            </c:ext>
          </c:extLst>
        </c:ser>
        <c:dLbls>
          <c:showLegendKey val="0"/>
          <c:showVal val="0"/>
          <c:showCatName val="0"/>
          <c:showSerName val="0"/>
          <c:showPercent val="0"/>
          <c:showBubbleSize val="0"/>
        </c:dLbls>
        <c:gapWidth val="219"/>
        <c:overlap val="-27"/>
        <c:axId val="431512856"/>
        <c:axId val="431513184"/>
      </c:barChart>
      <c:catAx>
        <c:axId val="431512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3184"/>
        <c:crosses val="autoZero"/>
        <c:auto val="1"/>
        <c:lblAlgn val="ctr"/>
        <c:lblOffset val="100"/>
        <c:noMultiLvlLbl val="0"/>
      </c:catAx>
      <c:valAx>
        <c:axId val="4315131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2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'Slavonian Grebe'!$B$28:$M$28</c:f>
              <c:strCache>
                <c:ptCount val="12"/>
                <c:pt idx="0">
                  <c:v>Jan </c:v>
                </c:pt>
                <c:pt idx="1">
                  <c:v>Feb</c:v>
                </c:pt>
                <c:pt idx="2">
                  <c:v>Mar</c:v>
                </c:pt>
                <c:pt idx="3">
                  <c:v>Apr</c:v>
                </c:pt>
                <c:pt idx="4">
                  <c:v>May</c:v>
                </c:pt>
                <c:pt idx="5">
                  <c:v>Jun</c:v>
                </c:pt>
                <c:pt idx="6">
                  <c:v>Jul</c:v>
                </c:pt>
                <c:pt idx="7">
                  <c:v>Aug</c:v>
                </c:pt>
                <c:pt idx="8">
                  <c:v>Sep</c:v>
                </c:pt>
                <c:pt idx="9">
                  <c:v>Oct</c:v>
                </c:pt>
                <c:pt idx="10">
                  <c:v>Nov</c:v>
                </c:pt>
                <c:pt idx="11">
                  <c:v>Dec</c:v>
                </c:pt>
              </c:strCache>
            </c:strRef>
          </c:cat>
          <c:val>
            <c:numRef>
              <c:f>'Slavonian Grebe'!$B$29:$M$29</c:f>
              <c:numCache>
                <c:formatCode>General</c:formatCode>
                <c:ptCount val="12"/>
                <c:pt idx="0">
                  <c:v>22</c:v>
                </c:pt>
                <c:pt idx="1">
                  <c:v>8</c:v>
                </c:pt>
                <c:pt idx="2">
                  <c:v>1</c:v>
                </c:pt>
                <c:pt idx="3">
                  <c:v>3</c:v>
                </c:pt>
                <c:pt idx="4">
                  <c:v>0</c:v>
                </c:pt>
                <c:pt idx="5">
                  <c:v>0</c:v>
                </c:pt>
                <c:pt idx="6">
                  <c:v>0</c:v>
                </c:pt>
                <c:pt idx="7">
                  <c:v>4</c:v>
                </c:pt>
                <c:pt idx="8">
                  <c:v>6</c:v>
                </c:pt>
                <c:pt idx="9">
                  <c:v>8</c:v>
                </c:pt>
                <c:pt idx="10">
                  <c:v>17</c:v>
                </c:pt>
                <c:pt idx="11">
                  <c:v>20</c:v>
                </c:pt>
              </c:numCache>
            </c:numRef>
          </c:val>
          <c:extLst>
            <c:ext xmlns:c16="http://schemas.microsoft.com/office/drawing/2014/chart" uri="{C3380CC4-5D6E-409C-BE32-E72D297353CC}">
              <c16:uniqueId val="{00000000-68B1-40C0-8EFF-99CEAA47AAC7}"/>
            </c:ext>
          </c:extLst>
        </c:ser>
        <c:dLbls>
          <c:showLegendKey val="0"/>
          <c:showVal val="0"/>
          <c:showCatName val="0"/>
          <c:showSerName val="0"/>
          <c:showPercent val="0"/>
          <c:showBubbleSize val="0"/>
        </c:dLbls>
        <c:gapWidth val="219"/>
        <c:overlap val="-27"/>
        <c:axId val="436086648"/>
        <c:axId val="436090584"/>
      </c:barChart>
      <c:catAx>
        <c:axId val="43608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090584"/>
        <c:crosses val="autoZero"/>
        <c:auto val="1"/>
        <c:lblAlgn val="ctr"/>
        <c:lblOffset val="100"/>
        <c:noMultiLvlLbl val="0"/>
      </c:catAx>
      <c:valAx>
        <c:axId val="4360905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086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'Slavonian Grebe'!$B$13:$N$13</c:f>
              <c:strCache>
                <c:ptCount val="13"/>
                <c:pt idx="0">
                  <c:v>1945-49</c:v>
                </c:pt>
                <c:pt idx="1">
                  <c:v>1950-54</c:v>
                </c:pt>
                <c:pt idx="2">
                  <c:v>1955-59</c:v>
                </c:pt>
                <c:pt idx="3">
                  <c:v>1960-64</c:v>
                </c:pt>
                <c:pt idx="4">
                  <c:v>1965-69</c:v>
                </c:pt>
                <c:pt idx="5">
                  <c:v>1970-74</c:v>
                </c:pt>
                <c:pt idx="6">
                  <c:v>1975-79</c:v>
                </c:pt>
                <c:pt idx="7">
                  <c:v>1980-84</c:v>
                </c:pt>
                <c:pt idx="8">
                  <c:v>1985-89</c:v>
                </c:pt>
                <c:pt idx="9">
                  <c:v>1990-94</c:v>
                </c:pt>
                <c:pt idx="10">
                  <c:v>1995-99</c:v>
                </c:pt>
                <c:pt idx="11">
                  <c:v>2000-04</c:v>
                </c:pt>
                <c:pt idx="12">
                  <c:v>2005-09</c:v>
                </c:pt>
              </c:strCache>
            </c:strRef>
          </c:cat>
          <c:val>
            <c:numRef>
              <c:f>'Slavonian Grebe'!$B$14:$N$14</c:f>
              <c:numCache>
                <c:formatCode>General</c:formatCode>
                <c:ptCount val="13"/>
                <c:pt idx="0">
                  <c:v>2</c:v>
                </c:pt>
                <c:pt idx="1">
                  <c:v>1</c:v>
                </c:pt>
                <c:pt idx="2">
                  <c:v>1</c:v>
                </c:pt>
                <c:pt idx="3">
                  <c:v>1</c:v>
                </c:pt>
                <c:pt idx="4">
                  <c:v>4</c:v>
                </c:pt>
                <c:pt idx="5">
                  <c:v>8</c:v>
                </c:pt>
                <c:pt idx="6">
                  <c:v>4</c:v>
                </c:pt>
                <c:pt idx="7">
                  <c:v>7</c:v>
                </c:pt>
                <c:pt idx="8">
                  <c:v>13</c:v>
                </c:pt>
                <c:pt idx="9">
                  <c:v>16</c:v>
                </c:pt>
                <c:pt idx="10">
                  <c:v>20</c:v>
                </c:pt>
                <c:pt idx="11">
                  <c:v>5</c:v>
                </c:pt>
                <c:pt idx="12">
                  <c:v>7</c:v>
                </c:pt>
              </c:numCache>
            </c:numRef>
          </c:val>
          <c:extLst>
            <c:ext xmlns:c16="http://schemas.microsoft.com/office/drawing/2014/chart" uri="{C3380CC4-5D6E-409C-BE32-E72D297353CC}">
              <c16:uniqueId val="{00000000-2FE8-45D3-A8A8-C1FA5EAE7EDF}"/>
            </c:ext>
          </c:extLst>
        </c:ser>
        <c:dLbls>
          <c:showLegendKey val="0"/>
          <c:showVal val="0"/>
          <c:showCatName val="0"/>
          <c:showSerName val="0"/>
          <c:showPercent val="0"/>
          <c:showBubbleSize val="0"/>
        </c:dLbls>
        <c:gapWidth val="219"/>
        <c:overlap val="-27"/>
        <c:axId val="436096160"/>
        <c:axId val="436091896"/>
      </c:barChart>
      <c:catAx>
        <c:axId val="43609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091896"/>
        <c:crosses val="autoZero"/>
        <c:auto val="1"/>
        <c:lblAlgn val="ctr"/>
        <c:lblOffset val="100"/>
        <c:noMultiLvlLbl val="0"/>
      </c:catAx>
      <c:valAx>
        <c:axId val="4360918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09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'Black-necked Grebe'!$B$14:$N$14</c:f>
              <c:strCache>
                <c:ptCount val="13"/>
                <c:pt idx="0">
                  <c:v>1945-49</c:v>
                </c:pt>
                <c:pt idx="1">
                  <c:v>1950-54</c:v>
                </c:pt>
                <c:pt idx="2">
                  <c:v>1955-59</c:v>
                </c:pt>
                <c:pt idx="3">
                  <c:v>1960-64</c:v>
                </c:pt>
                <c:pt idx="4">
                  <c:v>1965-69</c:v>
                </c:pt>
                <c:pt idx="5">
                  <c:v>1970-74</c:v>
                </c:pt>
                <c:pt idx="6">
                  <c:v>1975-79</c:v>
                </c:pt>
                <c:pt idx="7">
                  <c:v>1980-84</c:v>
                </c:pt>
                <c:pt idx="8">
                  <c:v>1985-89</c:v>
                </c:pt>
                <c:pt idx="9">
                  <c:v>1990-94</c:v>
                </c:pt>
                <c:pt idx="10">
                  <c:v>1995-99</c:v>
                </c:pt>
                <c:pt idx="11">
                  <c:v>2000-04</c:v>
                </c:pt>
                <c:pt idx="12">
                  <c:v>2005-09</c:v>
                </c:pt>
              </c:strCache>
            </c:strRef>
          </c:cat>
          <c:val>
            <c:numRef>
              <c:f>'Black-necked Grebe'!$B$15:$N$15</c:f>
              <c:numCache>
                <c:formatCode>General</c:formatCode>
                <c:ptCount val="13"/>
                <c:pt idx="0">
                  <c:v>2</c:v>
                </c:pt>
                <c:pt idx="1">
                  <c:v>4</c:v>
                </c:pt>
                <c:pt idx="2">
                  <c:v>3</c:v>
                </c:pt>
                <c:pt idx="3">
                  <c:v>5</c:v>
                </c:pt>
                <c:pt idx="4">
                  <c:v>4</c:v>
                </c:pt>
                <c:pt idx="5">
                  <c:v>9</c:v>
                </c:pt>
                <c:pt idx="6">
                  <c:v>11</c:v>
                </c:pt>
                <c:pt idx="7">
                  <c:v>13</c:v>
                </c:pt>
                <c:pt idx="8">
                  <c:v>28</c:v>
                </c:pt>
                <c:pt idx="9">
                  <c:v>3</c:v>
                </c:pt>
                <c:pt idx="10">
                  <c:v>43</c:v>
                </c:pt>
                <c:pt idx="11">
                  <c:v>35</c:v>
                </c:pt>
                <c:pt idx="12">
                  <c:v>29</c:v>
                </c:pt>
              </c:numCache>
            </c:numRef>
          </c:val>
          <c:extLst>
            <c:ext xmlns:c16="http://schemas.microsoft.com/office/drawing/2014/chart" uri="{C3380CC4-5D6E-409C-BE32-E72D297353CC}">
              <c16:uniqueId val="{00000000-F09E-4C98-9597-827779F3C15D}"/>
            </c:ext>
          </c:extLst>
        </c:ser>
        <c:dLbls>
          <c:showLegendKey val="0"/>
          <c:showVal val="0"/>
          <c:showCatName val="0"/>
          <c:showSerName val="0"/>
          <c:showPercent val="0"/>
          <c:showBubbleSize val="0"/>
        </c:dLbls>
        <c:gapWidth val="219"/>
        <c:overlap val="-27"/>
        <c:axId val="431514824"/>
        <c:axId val="431520072"/>
      </c:barChart>
      <c:catAx>
        <c:axId val="43151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20072"/>
        <c:crosses val="autoZero"/>
        <c:auto val="1"/>
        <c:lblAlgn val="ctr"/>
        <c:lblOffset val="100"/>
        <c:noMultiLvlLbl val="0"/>
      </c:catAx>
      <c:valAx>
        <c:axId val="4315200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14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'Black-necked Grebe'!$B$28:$M$28</c:f>
              <c:strCache>
                <c:ptCount val="12"/>
                <c:pt idx="0">
                  <c:v>Jan</c:v>
                </c:pt>
                <c:pt idx="1">
                  <c:v> Feb</c:v>
                </c:pt>
                <c:pt idx="2">
                  <c:v> Mar</c:v>
                </c:pt>
                <c:pt idx="3">
                  <c:v> Apr</c:v>
                </c:pt>
                <c:pt idx="4">
                  <c:v> May</c:v>
                </c:pt>
                <c:pt idx="5">
                  <c:v> Jun</c:v>
                </c:pt>
                <c:pt idx="6">
                  <c:v>  Jul</c:v>
                </c:pt>
                <c:pt idx="7">
                  <c:v> Aug</c:v>
                </c:pt>
                <c:pt idx="8">
                  <c:v>Sep</c:v>
                </c:pt>
                <c:pt idx="9">
                  <c:v> Oct</c:v>
                </c:pt>
                <c:pt idx="10">
                  <c:v> Nov</c:v>
                </c:pt>
                <c:pt idx="11">
                  <c:v>Dec</c:v>
                </c:pt>
              </c:strCache>
            </c:strRef>
          </c:cat>
          <c:val>
            <c:numRef>
              <c:f>'Black-necked Grebe'!$B$29:$M$29</c:f>
              <c:numCache>
                <c:formatCode>General</c:formatCode>
                <c:ptCount val="12"/>
                <c:pt idx="0">
                  <c:v>12</c:v>
                </c:pt>
                <c:pt idx="1">
                  <c:v>10</c:v>
                </c:pt>
                <c:pt idx="2">
                  <c:v>14</c:v>
                </c:pt>
                <c:pt idx="3">
                  <c:v>20</c:v>
                </c:pt>
                <c:pt idx="4">
                  <c:v>10</c:v>
                </c:pt>
                <c:pt idx="5">
                  <c:v>0</c:v>
                </c:pt>
                <c:pt idx="6">
                  <c:v>6</c:v>
                </c:pt>
                <c:pt idx="7">
                  <c:v>27</c:v>
                </c:pt>
                <c:pt idx="8">
                  <c:v>36</c:v>
                </c:pt>
                <c:pt idx="9">
                  <c:v>25</c:v>
                </c:pt>
                <c:pt idx="10">
                  <c:v>14</c:v>
                </c:pt>
                <c:pt idx="11">
                  <c:v>15</c:v>
                </c:pt>
              </c:numCache>
            </c:numRef>
          </c:val>
          <c:extLst>
            <c:ext xmlns:c16="http://schemas.microsoft.com/office/drawing/2014/chart" uri="{C3380CC4-5D6E-409C-BE32-E72D297353CC}">
              <c16:uniqueId val="{00000000-E778-468E-BD3D-0BBBE429BF28}"/>
            </c:ext>
          </c:extLst>
        </c:ser>
        <c:dLbls>
          <c:showLegendKey val="0"/>
          <c:showVal val="0"/>
          <c:showCatName val="0"/>
          <c:showSerName val="0"/>
          <c:showPercent val="0"/>
          <c:showBubbleSize val="0"/>
        </c:dLbls>
        <c:gapWidth val="219"/>
        <c:overlap val="-27"/>
        <c:axId val="436172912"/>
        <c:axId val="436174224"/>
      </c:barChart>
      <c:catAx>
        <c:axId val="43617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174224"/>
        <c:crosses val="autoZero"/>
        <c:auto val="1"/>
        <c:lblAlgn val="ctr"/>
        <c:lblOffset val="100"/>
        <c:noMultiLvlLbl val="0"/>
      </c:catAx>
      <c:valAx>
        <c:axId val="4361742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17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'White fronted Goose'!$J$3</c:f>
              <c:strCache>
                <c:ptCount val="1"/>
                <c:pt idx="0">
                  <c:v>Total </c:v>
                </c:pt>
              </c:strCache>
            </c:strRef>
          </c:tx>
          <c:spPr>
            <a:solidFill>
              <a:schemeClr val="accent1"/>
            </a:solidFill>
            <a:ln>
              <a:noFill/>
            </a:ln>
            <a:effectLst/>
          </c:spPr>
          <c:invertIfNegative val="0"/>
          <c:cat>
            <c:strRef>
              <c:f>'White fronted Goose'!$I$4:$I$9</c:f>
              <c:strCache>
                <c:ptCount val="6"/>
                <c:pt idx="0">
                  <c:v>1944/5 to 1953/4</c:v>
                </c:pt>
                <c:pt idx="1">
                  <c:v>1954/5 to 1963/4</c:v>
                </c:pt>
                <c:pt idx="2">
                  <c:v>1964/5 to 1973/4</c:v>
                </c:pt>
                <c:pt idx="3">
                  <c:v>1974/5 to 1983/4</c:v>
                </c:pt>
                <c:pt idx="4">
                  <c:v>1984/5 to 1993/4</c:v>
                </c:pt>
                <c:pt idx="5">
                  <c:v>1994/95 to 2003/04</c:v>
                </c:pt>
              </c:strCache>
            </c:strRef>
          </c:cat>
          <c:val>
            <c:numRef>
              <c:f>'White fronted Goose'!$J$4:$J$9</c:f>
              <c:numCache>
                <c:formatCode>General</c:formatCode>
                <c:ptCount val="6"/>
                <c:pt idx="0">
                  <c:v>12</c:v>
                </c:pt>
                <c:pt idx="1">
                  <c:v>143</c:v>
                </c:pt>
                <c:pt idx="2">
                  <c:v>568</c:v>
                </c:pt>
                <c:pt idx="3">
                  <c:v>691</c:v>
                </c:pt>
                <c:pt idx="4">
                  <c:v>386</c:v>
                </c:pt>
                <c:pt idx="5">
                  <c:v>163</c:v>
                </c:pt>
              </c:numCache>
            </c:numRef>
          </c:val>
          <c:extLst>
            <c:ext xmlns:c16="http://schemas.microsoft.com/office/drawing/2014/chart" uri="{C3380CC4-5D6E-409C-BE32-E72D297353CC}">
              <c16:uniqueId val="{00000000-6B62-422E-A680-1FC5FC831720}"/>
            </c:ext>
          </c:extLst>
        </c:ser>
        <c:dLbls>
          <c:showLegendKey val="0"/>
          <c:showVal val="0"/>
          <c:showCatName val="0"/>
          <c:showSerName val="0"/>
          <c:showPercent val="0"/>
          <c:showBubbleSize val="0"/>
        </c:dLbls>
        <c:gapWidth val="152"/>
        <c:overlap val="-50"/>
        <c:axId val="504441384"/>
        <c:axId val="504434496"/>
      </c:barChart>
      <c:catAx>
        <c:axId val="504441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434496"/>
        <c:crosses val="autoZero"/>
        <c:auto val="1"/>
        <c:lblAlgn val="ctr"/>
        <c:lblOffset val="100"/>
        <c:noMultiLvlLbl val="0"/>
      </c:catAx>
      <c:valAx>
        <c:axId val="504434496"/>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441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'Honey Buzzard'!$B$13:$M$13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'Honey Buzzard'!$B$14:$M$14</c:f>
              <c:numCache>
                <c:formatCode>General</c:formatCode>
                <c:ptCount val="12"/>
                <c:pt idx="0">
                  <c:v>0</c:v>
                </c:pt>
                <c:pt idx="1">
                  <c:v>0</c:v>
                </c:pt>
                <c:pt idx="2">
                  <c:v>0</c:v>
                </c:pt>
                <c:pt idx="3">
                  <c:v>0</c:v>
                </c:pt>
                <c:pt idx="4">
                  <c:v>4</c:v>
                </c:pt>
                <c:pt idx="5">
                  <c:v>6</c:v>
                </c:pt>
                <c:pt idx="6">
                  <c:v>3</c:v>
                </c:pt>
                <c:pt idx="7">
                  <c:v>1</c:v>
                </c:pt>
                <c:pt idx="8">
                  <c:v>33</c:v>
                </c:pt>
                <c:pt idx="9">
                  <c:v>6</c:v>
                </c:pt>
                <c:pt idx="10">
                  <c:v>0</c:v>
                </c:pt>
                <c:pt idx="11">
                  <c:v>0</c:v>
                </c:pt>
              </c:numCache>
            </c:numRef>
          </c:val>
          <c:extLst>
            <c:ext xmlns:c16="http://schemas.microsoft.com/office/drawing/2014/chart" uri="{C3380CC4-5D6E-409C-BE32-E72D297353CC}">
              <c16:uniqueId val="{00000000-106A-4238-922A-8B5047964EAF}"/>
            </c:ext>
          </c:extLst>
        </c:ser>
        <c:dLbls>
          <c:showLegendKey val="0"/>
          <c:showVal val="0"/>
          <c:showCatName val="0"/>
          <c:showSerName val="0"/>
          <c:showPercent val="0"/>
          <c:showBubbleSize val="0"/>
        </c:dLbls>
        <c:gapWidth val="219"/>
        <c:overlap val="-27"/>
        <c:axId val="429360168"/>
        <c:axId val="429360496"/>
      </c:barChart>
      <c:catAx>
        <c:axId val="4293601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360496"/>
        <c:crosses val="autoZero"/>
        <c:auto val="1"/>
        <c:lblAlgn val="ctr"/>
        <c:lblOffset val="100"/>
        <c:noMultiLvlLbl val="0"/>
      </c:catAx>
      <c:valAx>
        <c:axId val="429360496"/>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360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'Marsh Harrier'!$E$10:$P$10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'Marsh Harrier'!$E$11:$P$11</c:f>
              <c:numCache>
                <c:formatCode>General</c:formatCode>
                <c:ptCount val="12"/>
                <c:pt idx="0">
                  <c:v>0</c:v>
                </c:pt>
                <c:pt idx="1">
                  <c:v>0</c:v>
                </c:pt>
                <c:pt idx="2">
                  <c:v>2</c:v>
                </c:pt>
                <c:pt idx="3">
                  <c:v>22</c:v>
                </c:pt>
                <c:pt idx="4">
                  <c:v>26</c:v>
                </c:pt>
                <c:pt idx="5">
                  <c:v>3</c:v>
                </c:pt>
                <c:pt idx="6">
                  <c:v>5</c:v>
                </c:pt>
                <c:pt idx="7">
                  <c:v>18</c:v>
                </c:pt>
                <c:pt idx="8">
                  <c:v>17</c:v>
                </c:pt>
                <c:pt idx="9">
                  <c:v>1</c:v>
                </c:pt>
                <c:pt idx="10">
                  <c:v>3</c:v>
                </c:pt>
                <c:pt idx="11">
                  <c:v>2</c:v>
                </c:pt>
              </c:numCache>
            </c:numRef>
          </c:val>
          <c:extLst>
            <c:ext xmlns:c16="http://schemas.microsoft.com/office/drawing/2014/chart" uri="{C3380CC4-5D6E-409C-BE32-E72D297353CC}">
              <c16:uniqueId val="{00000000-ACC9-4C59-8CCD-AFDFEEC72719}"/>
            </c:ext>
          </c:extLst>
        </c:ser>
        <c:dLbls>
          <c:showLegendKey val="0"/>
          <c:showVal val="0"/>
          <c:showCatName val="0"/>
          <c:showSerName val="0"/>
          <c:showPercent val="0"/>
          <c:showBubbleSize val="0"/>
        </c:dLbls>
        <c:gapWidth val="219"/>
        <c:overlap val="-27"/>
        <c:axId val="414330192"/>
        <c:axId val="414326584"/>
      </c:barChart>
      <c:catAx>
        <c:axId val="41433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326584"/>
        <c:crosses val="autoZero"/>
        <c:auto val="1"/>
        <c:lblAlgn val="ctr"/>
        <c:lblOffset val="100"/>
        <c:noMultiLvlLbl val="0"/>
      </c:catAx>
      <c:valAx>
        <c:axId val="4143265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330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7134389100227E-2"/>
          <c:y val="0.11799410029498525"/>
          <c:w val="0.86954078071701713"/>
          <c:h val="0.66678977074768309"/>
        </c:manualLayout>
      </c:layout>
      <c:barChart>
        <c:barDir val="col"/>
        <c:grouping val="clustered"/>
        <c:varyColors val="0"/>
        <c:ser>
          <c:idx val="0"/>
          <c:order val="0"/>
          <c:tx>
            <c:strRef>
              <c:f>'Marsh Harrier'!$C$23</c:f>
              <c:strCache>
                <c:ptCount val="1"/>
                <c:pt idx="0">
                  <c:v>Average</c:v>
                </c:pt>
              </c:strCache>
            </c:strRef>
          </c:tx>
          <c:spPr>
            <a:solidFill>
              <a:schemeClr val="accent1"/>
            </a:solidFill>
            <a:ln>
              <a:noFill/>
            </a:ln>
            <a:effectLst/>
          </c:spPr>
          <c:invertIfNegative val="0"/>
          <c:cat>
            <c:strRef>
              <c:f>'Marsh Harrier'!$B$24:$B$29</c:f>
              <c:strCache>
                <c:ptCount val="6"/>
                <c:pt idx="0">
                  <c:v>1948-60</c:v>
                </c:pt>
                <c:pt idx="1">
                  <c:v>1961-70</c:v>
                </c:pt>
                <c:pt idx="2">
                  <c:v>1971-80</c:v>
                </c:pt>
                <c:pt idx="3">
                  <c:v>1981 - 90</c:v>
                </c:pt>
                <c:pt idx="4">
                  <c:v>1991-2000</c:v>
                </c:pt>
                <c:pt idx="5">
                  <c:v>2001-10</c:v>
                </c:pt>
              </c:strCache>
            </c:strRef>
          </c:cat>
          <c:val>
            <c:numRef>
              <c:f>'Marsh Harrier'!$C$24:$C$29</c:f>
              <c:numCache>
                <c:formatCode>0.00</c:formatCode>
                <c:ptCount val="6"/>
                <c:pt idx="0">
                  <c:v>0.30769230769230771</c:v>
                </c:pt>
                <c:pt idx="1">
                  <c:v>0.3</c:v>
                </c:pt>
                <c:pt idx="2" formatCode="General">
                  <c:v>0.2</c:v>
                </c:pt>
                <c:pt idx="3" formatCode="General">
                  <c:v>1.1000000000000001</c:v>
                </c:pt>
                <c:pt idx="4" formatCode="General">
                  <c:v>1.2</c:v>
                </c:pt>
                <c:pt idx="5" formatCode="General">
                  <c:v>6.7</c:v>
                </c:pt>
              </c:numCache>
            </c:numRef>
          </c:val>
          <c:extLst>
            <c:ext xmlns:c16="http://schemas.microsoft.com/office/drawing/2014/chart" uri="{C3380CC4-5D6E-409C-BE32-E72D297353CC}">
              <c16:uniqueId val="{00000000-1AC5-479A-BF74-89EA7F4A8AF3}"/>
            </c:ext>
          </c:extLst>
        </c:ser>
        <c:dLbls>
          <c:showLegendKey val="0"/>
          <c:showVal val="0"/>
          <c:showCatName val="0"/>
          <c:showSerName val="0"/>
          <c:showPercent val="0"/>
          <c:showBubbleSize val="0"/>
        </c:dLbls>
        <c:gapWidth val="219"/>
        <c:overlap val="-27"/>
        <c:axId val="414334456"/>
        <c:axId val="414294440"/>
      </c:barChart>
      <c:catAx>
        <c:axId val="41433445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294440"/>
        <c:crosses val="autoZero"/>
        <c:auto val="1"/>
        <c:lblAlgn val="ctr"/>
        <c:lblOffset val="100"/>
        <c:noMultiLvlLbl val="0"/>
      </c:catAx>
      <c:valAx>
        <c:axId val="414294440"/>
        <c:scaling>
          <c:orientation val="minMax"/>
        </c:scaling>
        <c:delete val="0"/>
        <c:axPos val="l"/>
        <c:numFmt formatCode="0.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334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[1]Sheet1!$C$10:$N$10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[1]Sheet1!$C$11:$N$11</c:f>
              <c:numCache>
                <c:formatCode>General</c:formatCode>
                <c:ptCount val="12"/>
                <c:pt idx="0">
                  <c:v>28</c:v>
                </c:pt>
                <c:pt idx="1">
                  <c:v>26</c:v>
                </c:pt>
                <c:pt idx="2">
                  <c:v>18</c:v>
                </c:pt>
                <c:pt idx="3">
                  <c:v>9</c:v>
                </c:pt>
                <c:pt idx="4">
                  <c:v>1</c:v>
                </c:pt>
                <c:pt idx="5">
                  <c:v>1</c:v>
                </c:pt>
                <c:pt idx="6">
                  <c:v>0</c:v>
                </c:pt>
                <c:pt idx="7">
                  <c:v>1</c:v>
                </c:pt>
                <c:pt idx="8">
                  <c:v>12</c:v>
                </c:pt>
                <c:pt idx="9">
                  <c:v>18</c:v>
                </c:pt>
                <c:pt idx="10">
                  <c:v>33</c:v>
                </c:pt>
                <c:pt idx="11">
                  <c:v>30</c:v>
                </c:pt>
              </c:numCache>
            </c:numRef>
          </c:val>
          <c:extLst>
            <c:ext xmlns:c16="http://schemas.microsoft.com/office/drawing/2014/chart" uri="{C3380CC4-5D6E-409C-BE32-E72D297353CC}">
              <c16:uniqueId val="{00000000-169B-4B1F-9221-D5ECBAFCC32E}"/>
            </c:ext>
          </c:extLst>
        </c:ser>
        <c:dLbls>
          <c:showLegendKey val="0"/>
          <c:showVal val="0"/>
          <c:showCatName val="0"/>
          <c:showSerName val="0"/>
          <c:showPercent val="0"/>
          <c:showBubbleSize val="0"/>
        </c:dLbls>
        <c:gapWidth val="74"/>
        <c:axId val="130040960"/>
        <c:axId val="130042496"/>
      </c:barChart>
      <c:catAx>
        <c:axId val="130040960"/>
        <c:scaling>
          <c:orientation val="minMax"/>
        </c:scaling>
        <c:delete val="0"/>
        <c:axPos val="b"/>
        <c:numFmt formatCode="General" sourceLinked="0"/>
        <c:majorTickMark val="out"/>
        <c:minorTickMark val="none"/>
        <c:tickLblPos val="nextTo"/>
        <c:crossAx val="130042496"/>
        <c:crosses val="autoZero"/>
        <c:auto val="1"/>
        <c:lblAlgn val="ctr"/>
        <c:lblOffset val="100"/>
        <c:noMultiLvlLbl val="0"/>
      </c:catAx>
      <c:valAx>
        <c:axId val="130042496"/>
        <c:scaling>
          <c:orientation val="minMax"/>
        </c:scaling>
        <c:delete val="0"/>
        <c:axPos val="l"/>
        <c:numFmt formatCode="General" sourceLinked="1"/>
        <c:majorTickMark val="out"/>
        <c:minorTickMark val="none"/>
        <c:tickLblPos val="nextTo"/>
        <c:crossAx val="130040960"/>
        <c:crosses val="autoZero"/>
        <c:crossBetween val="between"/>
      </c:valAx>
    </c:plotArea>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'Hen Harrier'!$D$12:$I$12</c:f>
              <c:strCache>
                <c:ptCount val="6"/>
                <c:pt idx="0">
                  <c:v>1947/8-63/4</c:v>
                </c:pt>
                <c:pt idx="1">
                  <c:v>1964/5-73/4</c:v>
                </c:pt>
                <c:pt idx="2">
                  <c:v>1974/5-83/4</c:v>
                </c:pt>
                <c:pt idx="3">
                  <c:v>1984/5-93/4</c:v>
                </c:pt>
                <c:pt idx="4">
                  <c:v>1994/5-2003/4</c:v>
                </c:pt>
                <c:pt idx="5">
                  <c:v>2004/5-10/11</c:v>
                </c:pt>
              </c:strCache>
            </c:strRef>
          </c:cat>
          <c:val>
            <c:numRef>
              <c:f>'Hen Harrier'!$D$13:$I$13</c:f>
              <c:numCache>
                <c:formatCode>0.0</c:formatCode>
                <c:ptCount val="6"/>
                <c:pt idx="0">
                  <c:v>0.5625</c:v>
                </c:pt>
                <c:pt idx="1">
                  <c:v>1.7</c:v>
                </c:pt>
                <c:pt idx="2">
                  <c:v>3.6</c:v>
                </c:pt>
                <c:pt idx="3">
                  <c:v>4.0999999999999996</c:v>
                </c:pt>
                <c:pt idx="4">
                  <c:v>3.2</c:v>
                </c:pt>
                <c:pt idx="5">
                  <c:v>6</c:v>
                </c:pt>
              </c:numCache>
            </c:numRef>
          </c:val>
          <c:extLst>
            <c:ext xmlns:c16="http://schemas.microsoft.com/office/drawing/2014/chart" uri="{C3380CC4-5D6E-409C-BE32-E72D297353CC}">
              <c16:uniqueId val="{00000000-97F7-404C-9364-86E6185F82C2}"/>
            </c:ext>
          </c:extLst>
        </c:ser>
        <c:dLbls>
          <c:showLegendKey val="0"/>
          <c:showVal val="0"/>
          <c:showCatName val="0"/>
          <c:showSerName val="0"/>
          <c:showPercent val="0"/>
          <c:showBubbleSize val="0"/>
        </c:dLbls>
        <c:gapWidth val="219"/>
        <c:overlap val="-27"/>
        <c:axId val="444065176"/>
        <c:axId val="444057960"/>
      </c:barChart>
      <c:catAx>
        <c:axId val="44406517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057960"/>
        <c:crosses val="autoZero"/>
        <c:auto val="1"/>
        <c:lblAlgn val="ctr"/>
        <c:lblOffset val="100"/>
        <c:noMultiLvlLbl val="0"/>
      </c:catAx>
      <c:valAx>
        <c:axId val="444057960"/>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065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'Hen Harrier'!$C$23:$N$23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'Hen Harrier'!$C$24:$N$24</c:f>
              <c:numCache>
                <c:formatCode>General</c:formatCode>
                <c:ptCount val="12"/>
                <c:pt idx="0">
                  <c:v>28</c:v>
                </c:pt>
                <c:pt idx="1">
                  <c:v>26</c:v>
                </c:pt>
                <c:pt idx="2">
                  <c:v>18</c:v>
                </c:pt>
                <c:pt idx="3">
                  <c:v>9</c:v>
                </c:pt>
                <c:pt idx="4">
                  <c:v>1</c:v>
                </c:pt>
                <c:pt idx="5">
                  <c:v>1</c:v>
                </c:pt>
                <c:pt idx="6">
                  <c:v>0</c:v>
                </c:pt>
                <c:pt idx="7">
                  <c:v>1</c:v>
                </c:pt>
                <c:pt idx="8">
                  <c:v>12</c:v>
                </c:pt>
                <c:pt idx="9">
                  <c:v>18</c:v>
                </c:pt>
                <c:pt idx="10">
                  <c:v>33</c:v>
                </c:pt>
                <c:pt idx="11">
                  <c:v>30</c:v>
                </c:pt>
              </c:numCache>
            </c:numRef>
          </c:val>
          <c:extLst>
            <c:ext xmlns:c16="http://schemas.microsoft.com/office/drawing/2014/chart" uri="{C3380CC4-5D6E-409C-BE32-E72D297353CC}">
              <c16:uniqueId val="{00000000-600B-4075-9791-C19C9704A283}"/>
            </c:ext>
          </c:extLst>
        </c:ser>
        <c:dLbls>
          <c:showLegendKey val="0"/>
          <c:showVal val="0"/>
          <c:showCatName val="0"/>
          <c:showSerName val="0"/>
          <c:showPercent val="0"/>
          <c:showBubbleSize val="0"/>
        </c:dLbls>
        <c:gapWidth val="219"/>
        <c:overlap val="-27"/>
        <c:axId val="444036312"/>
        <c:axId val="444043200"/>
      </c:barChart>
      <c:catAx>
        <c:axId val="44403631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043200"/>
        <c:crosses val="autoZero"/>
        <c:auto val="1"/>
        <c:lblAlgn val="ctr"/>
        <c:lblOffset val="100"/>
        <c:noMultiLvlLbl val="0"/>
      </c:catAx>
      <c:valAx>
        <c:axId val="44404320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036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'Montagu''s Harrier'!$C$15:$N$15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'Montagu''s Harrier'!$C$16:$N$16</c:f>
              <c:numCache>
                <c:formatCode>General</c:formatCode>
                <c:ptCount val="12"/>
                <c:pt idx="0">
                  <c:v>0</c:v>
                </c:pt>
                <c:pt idx="1">
                  <c:v>0</c:v>
                </c:pt>
                <c:pt idx="2">
                  <c:v>0</c:v>
                </c:pt>
                <c:pt idx="3">
                  <c:v>2</c:v>
                </c:pt>
                <c:pt idx="4">
                  <c:v>3</c:v>
                </c:pt>
                <c:pt idx="5">
                  <c:v>5</c:v>
                </c:pt>
                <c:pt idx="6">
                  <c:v>2</c:v>
                </c:pt>
                <c:pt idx="7">
                  <c:v>10</c:v>
                </c:pt>
                <c:pt idx="8">
                  <c:v>4</c:v>
                </c:pt>
                <c:pt idx="9">
                  <c:v>0</c:v>
                </c:pt>
                <c:pt idx="10">
                  <c:v>0</c:v>
                </c:pt>
                <c:pt idx="11">
                  <c:v>0</c:v>
                </c:pt>
              </c:numCache>
            </c:numRef>
          </c:val>
          <c:extLst>
            <c:ext xmlns:c16="http://schemas.microsoft.com/office/drawing/2014/chart" uri="{C3380CC4-5D6E-409C-BE32-E72D297353CC}">
              <c16:uniqueId val="{00000000-6AD9-4F04-AF5A-68099E405EC6}"/>
            </c:ext>
          </c:extLst>
        </c:ser>
        <c:dLbls>
          <c:showLegendKey val="0"/>
          <c:showVal val="0"/>
          <c:showCatName val="0"/>
          <c:showSerName val="0"/>
          <c:showPercent val="0"/>
          <c:showBubbleSize val="0"/>
        </c:dLbls>
        <c:gapWidth val="150"/>
        <c:axId val="130103552"/>
        <c:axId val="130125824"/>
      </c:barChart>
      <c:catAx>
        <c:axId val="130103552"/>
        <c:scaling>
          <c:orientation val="minMax"/>
        </c:scaling>
        <c:delete val="0"/>
        <c:axPos val="b"/>
        <c:numFmt formatCode="General" sourceLinked="0"/>
        <c:majorTickMark val="out"/>
        <c:minorTickMark val="none"/>
        <c:tickLblPos val="nextTo"/>
        <c:crossAx val="130125824"/>
        <c:crosses val="autoZero"/>
        <c:auto val="1"/>
        <c:lblAlgn val="ctr"/>
        <c:lblOffset val="100"/>
        <c:noMultiLvlLbl val="0"/>
      </c:catAx>
      <c:valAx>
        <c:axId val="130125824"/>
        <c:scaling>
          <c:orientation val="minMax"/>
        </c:scaling>
        <c:delete val="0"/>
        <c:axPos val="l"/>
        <c:numFmt formatCode="General" sourceLinked="1"/>
        <c:majorTickMark val="out"/>
        <c:minorTickMark val="none"/>
        <c:tickLblPos val="nextTo"/>
        <c:crossAx val="130103552"/>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1"/>
            </a:solidFill>
            <a:ln>
              <a:noFill/>
            </a:ln>
            <a:effectLst/>
          </c:spPr>
          <c:invertIfNegative val="0"/>
          <c:cat>
            <c:strRef>
              <c:f>Osprey!$C$10:$H$10</c:f>
              <c:strCache>
                <c:ptCount val="6"/>
                <c:pt idx="0">
                  <c:v>1951-60</c:v>
                </c:pt>
                <c:pt idx="1">
                  <c:v>1961-70</c:v>
                </c:pt>
                <c:pt idx="2">
                  <c:v>1971-80</c:v>
                </c:pt>
                <c:pt idx="3">
                  <c:v>1981-90</c:v>
                </c:pt>
                <c:pt idx="4">
                  <c:v>1991-00</c:v>
                </c:pt>
                <c:pt idx="5">
                  <c:v>2001-10</c:v>
                </c:pt>
              </c:strCache>
            </c:strRef>
          </c:cat>
          <c:val>
            <c:numRef>
              <c:f>Osprey!$C$12:$H$12</c:f>
              <c:numCache>
                <c:formatCode>General</c:formatCode>
                <c:ptCount val="6"/>
                <c:pt idx="0">
                  <c:v>0.5</c:v>
                </c:pt>
                <c:pt idx="1">
                  <c:v>1</c:v>
                </c:pt>
                <c:pt idx="2">
                  <c:v>1.6</c:v>
                </c:pt>
                <c:pt idx="3">
                  <c:v>2.1</c:v>
                </c:pt>
                <c:pt idx="4">
                  <c:v>5.0999999999999996</c:v>
                </c:pt>
                <c:pt idx="5">
                  <c:v>11.2</c:v>
                </c:pt>
              </c:numCache>
            </c:numRef>
          </c:val>
          <c:extLst>
            <c:ext xmlns:c16="http://schemas.microsoft.com/office/drawing/2014/chart" uri="{C3380CC4-5D6E-409C-BE32-E72D297353CC}">
              <c16:uniqueId val="{00000001-8ED0-40F7-9080-9DE5E78395BC}"/>
            </c:ext>
          </c:extLst>
        </c:ser>
        <c:dLbls>
          <c:showLegendKey val="0"/>
          <c:showVal val="0"/>
          <c:showCatName val="0"/>
          <c:showSerName val="0"/>
          <c:showPercent val="0"/>
          <c:showBubbleSize val="0"/>
        </c:dLbls>
        <c:gapWidth val="219"/>
        <c:overlap val="-27"/>
        <c:axId val="388080720"/>
        <c:axId val="388087936"/>
      </c:barChart>
      <c:catAx>
        <c:axId val="38808072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087936"/>
        <c:crosses val="autoZero"/>
        <c:auto val="1"/>
        <c:lblAlgn val="ctr"/>
        <c:lblOffset val="100"/>
        <c:noMultiLvlLbl val="0"/>
      </c:catAx>
      <c:valAx>
        <c:axId val="388087936"/>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080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Osprey!$C$25:$N$25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Osprey!$C$26:$N$26</c:f>
              <c:numCache>
                <c:formatCode>General</c:formatCode>
                <c:ptCount val="12"/>
                <c:pt idx="2">
                  <c:v>9</c:v>
                </c:pt>
                <c:pt idx="3">
                  <c:v>61</c:v>
                </c:pt>
                <c:pt idx="4">
                  <c:v>37</c:v>
                </c:pt>
                <c:pt idx="5">
                  <c:v>12</c:v>
                </c:pt>
                <c:pt idx="6">
                  <c:v>10</c:v>
                </c:pt>
                <c:pt idx="7">
                  <c:v>26</c:v>
                </c:pt>
                <c:pt idx="8">
                  <c:v>49</c:v>
                </c:pt>
                <c:pt idx="9">
                  <c:v>8</c:v>
                </c:pt>
                <c:pt idx="10">
                  <c:v>3</c:v>
                </c:pt>
              </c:numCache>
            </c:numRef>
          </c:val>
          <c:extLst>
            <c:ext xmlns:c16="http://schemas.microsoft.com/office/drawing/2014/chart" uri="{C3380CC4-5D6E-409C-BE32-E72D297353CC}">
              <c16:uniqueId val="{00000000-7120-46BF-927B-8ED04DDA3655}"/>
            </c:ext>
          </c:extLst>
        </c:ser>
        <c:dLbls>
          <c:showLegendKey val="0"/>
          <c:showVal val="0"/>
          <c:showCatName val="0"/>
          <c:showSerName val="0"/>
          <c:showPercent val="0"/>
          <c:showBubbleSize val="0"/>
        </c:dLbls>
        <c:gapWidth val="219"/>
        <c:overlap val="-27"/>
        <c:axId val="420586096"/>
        <c:axId val="420583800"/>
      </c:barChart>
      <c:catAx>
        <c:axId val="42058609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583800"/>
        <c:crosses val="autoZero"/>
        <c:auto val="1"/>
        <c:lblAlgn val="ctr"/>
        <c:lblOffset val="100"/>
        <c:noMultiLvlLbl val="0"/>
      </c:catAx>
      <c:valAx>
        <c:axId val="42058380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586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9549680435731E-2"/>
          <c:y val="5.0697084917617236E-2"/>
          <c:w val="0.86723943106200563"/>
          <c:h val="0.7832809396924244"/>
        </c:manualLayout>
      </c:layout>
      <c:barChart>
        <c:barDir val="col"/>
        <c:grouping val="clustered"/>
        <c:varyColors val="0"/>
        <c:ser>
          <c:idx val="0"/>
          <c:order val="0"/>
          <c:spPr>
            <a:solidFill>
              <a:schemeClr val="accent1"/>
            </a:solidFill>
            <a:ln>
              <a:noFill/>
            </a:ln>
            <a:effectLst/>
          </c:spPr>
          <c:invertIfNegative val="0"/>
          <c:cat>
            <c:strRef>
              <c:f>Merlin!$E$22:$P$22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Merlin!$E$23:$P$23</c:f>
              <c:numCache>
                <c:formatCode>General</c:formatCode>
                <c:ptCount val="12"/>
                <c:pt idx="0">
                  <c:v>60</c:v>
                </c:pt>
                <c:pt idx="1">
                  <c:v>76</c:v>
                </c:pt>
                <c:pt idx="2">
                  <c:v>49</c:v>
                </c:pt>
                <c:pt idx="3">
                  <c:v>21</c:v>
                </c:pt>
                <c:pt idx="4">
                  <c:v>3</c:v>
                </c:pt>
                <c:pt idx="5">
                  <c:v>0</c:v>
                </c:pt>
                <c:pt idx="6">
                  <c:v>0</c:v>
                </c:pt>
                <c:pt idx="7">
                  <c:v>5</c:v>
                </c:pt>
                <c:pt idx="8">
                  <c:v>19</c:v>
                </c:pt>
                <c:pt idx="9">
                  <c:v>46</c:v>
                </c:pt>
                <c:pt idx="10">
                  <c:v>46</c:v>
                </c:pt>
                <c:pt idx="11">
                  <c:v>71</c:v>
                </c:pt>
              </c:numCache>
            </c:numRef>
          </c:val>
          <c:extLst>
            <c:ext xmlns:c16="http://schemas.microsoft.com/office/drawing/2014/chart" uri="{C3380CC4-5D6E-409C-BE32-E72D297353CC}">
              <c16:uniqueId val="{00000000-54C0-4F44-B347-D7D0C6D962E3}"/>
            </c:ext>
          </c:extLst>
        </c:ser>
        <c:dLbls>
          <c:showLegendKey val="0"/>
          <c:showVal val="0"/>
          <c:showCatName val="0"/>
          <c:showSerName val="0"/>
          <c:showPercent val="0"/>
          <c:showBubbleSize val="0"/>
        </c:dLbls>
        <c:gapWidth val="50"/>
        <c:overlap val="-27"/>
        <c:axId val="281324160"/>
        <c:axId val="281325472"/>
      </c:barChart>
      <c:catAx>
        <c:axId val="28132416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325472"/>
        <c:crosses val="autoZero"/>
        <c:auto val="1"/>
        <c:lblAlgn val="ctr"/>
        <c:lblOffset val="100"/>
        <c:noMultiLvlLbl val="0"/>
      </c:catAx>
      <c:valAx>
        <c:axId val="28132547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324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69E-2"/>
          <c:y val="2.5428331875182269E-2"/>
          <c:w val="0.89019685039370078"/>
          <c:h val="0.73577136191309422"/>
        </c:manualLayout>
      </c:layout>
      <c:barChart>
        <c:barDir val="col"/>
        <c:grouping val="clustered"/>
        <c:varyColors val="0"/>
        <c:ser>
          <c:idx val="1"/>
          <c:order val="0"/>
          <c:tx>
            <c:strRef>
              <c:f>'Brent Goose'!$B$19</c:f>
              <c:strCache>
                <c:ptCount val="1"/>
                <c:pt idx="0">
                  <c:v>Birds</c:v>
                </c:pt>
              </c:strCache>
            </c:strRef>
          </c:tx>
          <c:spPr>
            <a:solidFill>
              <a:schemeClr val="tx2"/>
            </a:solidFill>
            <a:ln>
              <a:noFill/>
            </a:ln>
            <a:effectLst/>
          </c:spPr>
          <c:invertIfNegative val="0"/>
          <c:cat>
            <c:strRef>
              <c:extLst>
                <c:ext xmlns:c15="http://schemas.microsoft.com/office/drawing/2012/chart" uri="{02D57815-91ED-43cb-92C2-25804820EDAC}">
                  <c15:fullRef>
                    <c15:sqref>'Brent Goose'!$C$17:$O$17</c15:sqref>
                  </c15:fullRef>
                </c:ext>
              </c:extLst>
              <c:f>'Brent Goose'!$C$17:$N$17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'Brent Goose'!$C$19:$O$19</c15:sqref>
                  </c15:fullRef>
                </c:ext>
              </c:extLst>
              <c:f>'Brent Goose'!$C$19:$N$19</c:f>
              <c:numCache>
                <c:formatCode>General</c:formatCode>
                <c:ptCount val="12"/>
                <c:pt idx="0">
                  <c:v>76</c:v>
                </c:pt>
                <c:pt idx="1">
                  <c:v>71</c:v>
                </c:pt>
                <c:pt idx="2">
                  <c:v>126</c:v>
                </c:pt>
                <c:pt idx="3">
                  <c:v>9</c:v>
                </c:pt>
                <c:pt idx="4">
                  <c:v>11</c:v>
                </c:pt>
                <c:pt idx="5">
                  <c:v>0</c:v>
                </c:pt>
                <c:pt idx="6">
                  <c:v>0</c:v>
                </c:pt>
                <c:pt idx="7">
                  <c:v>0</c:v>
                </c:pt>
                <c:pt idx="8">
                  <c:v>0</c:v>
                </c:pt>
                <c:pt idx="9">
                  <c:v>99</c:v>
                </c:pt>
                <c:pt idx="10">
                  <c:v>125</c:v>
                </c:pt>
                <c:pt idx="11">
                  <c:v>58</c:v>
                </c:pt>
              </c:numCache>
            </c:numRef>
          </c:val>
          <c:extLst>
            <c:ext xmlns:c16="http://schemas.microsoft.com/office/drawing/2014/chart" uri="{C3380CC4-5D6E-409C-BE32-E72D297353CC}">
              <c16:uniqueId val="{00000001-EC0A-4BA4-AD03-B4119C9010F8}"/>
            </c:ext>
          </c:extLst>
        </c:ser>
        <c:ser>
          <c:idx val="0"/>
          <c:order val="1"/>
          <c:tx>
            <c:strRef>
              <c:f>'Brent Goose'!$B$18</c:f>
              <c:strCache>
                <c:ptCount val="1"/>
                <c:pt idx="0">
                  <c:v>Records</c:v>
                </c:pt>
              </c:strCache>
            </c:strRef>
          </c:tx>
          <c:spPr>
            <a:solidFill>
              <a:srgbClr val="C00000"/>
            </a:solidFill>
            <a:ln>
              <a:noFill/>
            </a:ln>
            <a:effectLst/>
          </c:spPr>
          <c:invertIfNegative val="0"/>
          <c:cat>
            <c:strRef>
              <c:extLst>
                <c:ext xmlns:c15="http://schemas.microsoft.com/office/drawing/2012/chart" uri="{02D57815-91ED-43cb-92C2-25804820EDAC}">
                  <c15:fullRef>
                    <c15:sqref>'Brent Goose'!$C$17:$O$17</c15:sqref>
                  </c15:fullRef>
                </c:ext>
              </c:extLst>
              <c:f>'Brent Goose'!$C$17:$N$17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'Brent Goose'!$C$18:$O$18</c15:sqref>
                  </c15:fullRef>
                </c:ext>
              </c:extLst>
              <c:f>'Brent Goose'!$C$18:$N$18</c:f>
              <c:numCache>
                <c:formatCode>General</c:formatCode>
                <c:ptCount val="12"/>
                <c:pt idx="0">
                  <c:v>15</c:v>
                </c:pt>
                <c:pt idx="1">
                  <c:v>10</c:v>
                </c:pt>
                <c:pt idx="2">
                  <c:v>16</c:v>
                </c:pt>
                <c:pt idx="3">
                  <c:v>4</c:v>
                </c:pt>
                <c:pt idx="4">
                  <c:v>3</c:v>
                </c:pt>
                <c:pt idx="5">
                  <c:v>0</c:v>
                </c:pt>
                <c:pt idx="6">
                  <c:v>0</c:v>
                </c:pt>
                <c:pt idx="7">
                  <c:v>0</c:v>
                </c:pt>
                <c:pt idx="8">
                  <c:v>0</c:v>
                </c:pt>
                <c:pt idx="9">
                  <c:v>13</c:v>
                </c:pt>
                <c:pt idx="10">
                  <c:v>15</c:v>
                </c:pt>
                <c:pt idx="11">
                  <c:v>13</c:v>
                </c:pt>
              </c:numCache>
            </c:numRef>
          </c:val>
          <c:extLst>
            <c:ext xmlns:c16="http://schemas.microsoft.com/office/drawing/2014/chart" uri="{C3380CC4-5D6E-409C-BE32-E72D297353CC}">
              <c16:uniqueId val="{00000000-EC0A-4BA4-AD03-B4119C9010F8}"/>
            </c:ext>
          </c:extLst>
        </c:ser>
        <c:dLbls>
          <c:showLegendKey val="0"/>
          <c:showVal val="0"/>
          <c:showCatName val="0"/>
          <c:showSerName val="0"/>
          <c:showPercent val="0"/>
          <c:showBubbleSize val="0"/>
        </c:dLbls>
        <c:gapWidth val="50"/>
        <c:overlap val="18"/>
        <c:axId val="368892880"/>
        <c:axId val="368893536"/>
      </c:barChart>
      <c:catAx>
        <c:axId val="36889288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893536"/>
        <c:crosses val="autoZero"/>
        <c:auto val="1"/>
        <c:lblAlgn val="ctr"/>
        <c:lblOffset val="100"/>
        <c:noMultiLvlLbl val="0"/>
      </c:catAx>
      <c:valAx>
        <c:axId val="368893536"/>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892880"/>
        <c:crosses val="autoZero"/>
        <c:crossBetween val="between"/>
      </c:valAx>
      <c:spPr>
        <a:noFill/>
        <a:ln>
          <a:noFill/>
        </a:ln>
        <a:effectLst/>
      </c:spPr>
    </c:plotArea>
    <c:legend>
      <c:legendPos val="b"/>
      <c:layout>
        <c:manualLayout>
          <c:xMode val="edge"/>
          <c:yMode val="edge"/>
          <c:x val="0.37373075240594927"/>
          <c:y val="0.36631889763779529"/>
          <c:w val="0.27347315262991495"/>
          <c:h val="0.115090288689667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Merlin!$B$24:$B$29</c:f>
              <c:strCache>
                <c:ptCount val="6"/>
                <c:pt idx="0">
                  <c:v>1950/1-59/60</c:v>
                </c:pt>
                <c:pt idx="1">
                  <c:v>1960/1-69/70</c:v>
                </c:pt>
                <c:pt idx="2">
                  <c:v>1970/1-79/80</c:v>
                </c:pt>
                <c:pt idx="3">
                  <c:v>1980/1-89/90</c:v>
                </c:pt>
                <c:pt idx="4">
                  <c:v>1990/1-99/00</c:v>
                </c:pt>
                <c:pt idx="5">
                  <c:v>2000/01-09/10</c:v>
                </c:pt>
              </c:strCache>
            </c:strRef>
          </c:cat>
          <c:val>
            <c:numRef>
              <c:f>Merlin!$C$24:$C$29</c:f>
              <c:numCache>
                <c:formatCode>0</c:formatCode>
                <c:ptCount val="6"/>
                <c:pt idx="0">
                  <c:v>0.7</c:v>
                </c:pt>
                <c:pt idx="1">
                  <c:v>2.5</c:v>
                </c:pt>
                <c:pt idx="2">
                  <c:v>5.5</c:v>
                </c:pt>
                <c:pt idx="3">
                  <c:v>5.5</c:v>
                </c:pt>
                <c:pt idx="4">
                  <c:v>7.2</c:v>
                </c:pt>
                <c:pt idx="5">
                  <c:v>18.2</c:v>
                </c:pt>
              </c:numCache>
            </c:numRef>
          </c:val>
          <c:extLst>
            <c:ext xmlns:c16="http://schemas.microsoft.com/office/drawing/2014/chart" uri="{C3380CC4-5D6E-409C-BE32-E72D297353CC}">
              <c16:uniqueId val="{00000000-1284-4E5F-B886-DA53E664F4C3}"/>
            </c:ext>
          </c:extLst>
        </c:ser>
        <c:dLbls>
          <c:showLegendKey val="0"/>
          <c:showVal val="0"/>
          <c:showCatName val="0"/>
          <c:showSerName val="0"/>
          <c:showPercent val="0"/>
          <c:showBubbleSize val="0"/>
        </c:dLbls>
        <c:gapWidth val="219"/>
        <c:overlap val="-27"/>
        <c:axId val="328976296"/>
        <c:axId val="328976952"/>
      </c:barChart>
      <c:catAx>
        <c:axId val="32897629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976952"/>
        <c:crosses val="autoZero"/>
        <c:auto val="1"/>
        <c:lblAlgn val="ctr"/>
        <c:lblOffset val="100"/>
        <c:noMultiLvlLbl val="0"/>
      </c:catAx>
      <c:valAx>
        <c:axId val="328976952"/>
        <c:scaling>
          <c:orientation val="minMax"/>
        </c:scaling>
        <c:delete val="0"/>
        <c:axPos val="l"/>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976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t>
            </a:r>
          </a:p>
        </c:rich>
      </c:tx>
      <c:layout>
        <c:manualLayout>
          <c:xMode val="edge"/>
          <c:yMode val="edge"/>
          <c:x val="0.10339053262281608"/>
          <c:y val="0.1736547868623340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'Spotted Crake'!$B$22:$M$22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'Spotted Crake'!$B$23:$M$23</c:f>
              <c:numCache>
                <c:formatCode>General</c:formatCode>
                <c:ptCount val="12"/>
                <c:pt idx="0">
                  <c:v>3</c:v>
                </c:pt>
                <c:pt idx="1">
                  <c:v>1</c:v>
                </c:pt>
                <c:pt idx="2">
                  <c:v>2</c:v>
                </c:pt>
                <c:pt idx="3">
                  <c:v>0</c:v>
                </c:pt>
                <c:pt idx="4">
                  <c:v>0</c:v>
                </c:pt>
                <c:pt idx="5">
                  <c:v>0</c:v>
                </c:pt>
                <c:pt idx="6">
                  <c:v>0</c:v>
                </c:pt>
                <c:pt idx="7">
                  <c:v>2</c:v>
                </c:pt>
                <c:pt idx="8">
                  <c:v>4</c:v>
                </c:pt>
                <c:pt idx="9">
                  <c:v>2</c:v>
                </c:pt>
                <c:pt idx="10">
                  <c:v>1</c:v>
                </c:pt>
                <c:pt idx="11">
                  <c:v>0</c:v>
                </c:pt>
              </c:numCache>
            </c:numRef>
          </c:val>
          <c:extLst>
            <c:ext xmlns:c16="http://schemas.microsoft.com/office/drawing/2014/chart" uri="{C3380CC4-5D6E-409C-BE32-E72D297353CC}">
              <c16:uniqueId val="{00000000-576E-458C-BD76-497A2736BCDC}"/>
            </c:ext>
          </c:extLst>
        </c:ser>
        <c:dLbls>
          <c:showLegendKey val="0"/>
          <c:showVal val="0"/>
          <c:showCatName val="0"/>
          <c:showSerName val="0"/>
          <c:showPercent val="0"/>
          <c:showBubbleSize val="0"/>
        </c:dLbls>
        <c:gapWidth val="219"/>
        <c:overlap val="-27"/>
        <c:axId val="438285840"/>
        <c:axId val="438285512"/>
      </c:barChart>
      <c:catAx>
        <c:axId val="43828584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285512"/>
        <c:crosses val="autoZero"/>
        <c:auto val="1"/>
        <c:lblAlgn val="ctr"/>
        <c:lblOffset val="100"/>
        <c:noMultiLvlLbl val="0"/>
      </c:catAx>
      <c:valAx>
        <c:axId val="43828551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828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a:t>
            </a:r>
          </a:p>
        </c:rich>
      </c:tx>
      <c:layout>
        <c:manualLayout>
          <c:xMode val="edge"/>
          <c:yMode val="edge"/>
          <c:x val="9.1881889763779548E-2"/>
          <c:y val="0.1666666666666666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2"/>
            </a:solidFill>
            <a:ln>
              <a:noFill/>
            </a:ln>
            <a:effectLst/>
          </c:spPr>
          <c:invertIfNegative val="0"/>
          <c:cat>
            <c:strRef>
              <c:f>'Spotted Crake'!$B$22:$M$22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'Spotted Crake'!$B$24:$M$24</c:f>
              <c:numCache>
                <c:formatCode>General</c:formatCode>
                <c:ptCount val="12"/>
                <c:pt idx="0">
                  <c:v>0</c:v>
                </c:pt>
                <c:pt idx="1">
                  <c:v>0</c:v>
                </c:pt>
                <c:pt idx="2">
                  <c:v>0</c:v>
                </c:pt>
                <c:pt idx="3">
                  <c:v>0</c:v>
                </c:pt>
                <c:pt idx="4">
                  <c:v>1</c:v>
                </c:pt>
                <c:pt idx="5">
                  <c:v>0</c:v>
                </c:pt>
                <c:pt idx="6">
                  <c:v>0</c:v>
                </c:pt>
                <c:pt idx="7">
                  <c:v>4</c:v>
                </c:pt>
                <c:pt idx="8">
                  <c:v>4</c:v>
                </c:pt>
                <c:pt idx="9">
                  <c:v>2</c:v>
                </c:pt>
                <c:pt idx="10">
                  <c:v>1</c:v>
                </c:pt>
                <c:pt idx="11">
                  <c:v>1</c:v>
                </c:pt>
              </c:numCache>
            </c:numRef>
          </c:val>
          <c:extLst>
            <c:ext xmlns:c16="http://schemas.microsoft.com/office/drawing/2014/chart" uri="{C3380CC4-5D6E-409C-BE32-E72D297353CC}">
              <c16:uniqueId val="{00000001-44AF-4183-AF41-6B305B70F450}"/>
            </c:ext>
          </c:extLst>
        </c:ser>
        <c:dLbls>
          <c:showLegendKey val="0"/>
          <c:showVal val="0"/>
          <c:showCatName val="0"/>
          <c:showSerName val="0"/>
          <c:showPercent val="0"/>
          <c:showBubbleSize val="0"/>
        </c:dLbls>
        <c:gapWidth val="219"/>
        <c:overlap val="-27"/>
        <c:axId val="433097632"/>
        <c:axId val="433098288"/>
      </c:barChart>
      <c:catAx>
        <c:axId val="43309763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098288"/>
        <c:crosses val="autoZero"/>
        <c:auto val="1"/>
        <c:lblAlgn val="ctr"/>
        <c:lblOffset val="100"/>
        <c:noMultiLvlLbl val="0"/>
      </c:catAx>
      <c:valAx>
        <c:axId val="43309828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309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Corncrake!$D$11:$K$11</c:f>
              <c:strCache>
                <c:ptCount val="8"/>
                <c:pt idx="0">
                  <c:v>1931-40</c:v>
                </c:pt>
                <c:pt idx="1">
                  <c:v>1941-50</c:v>
                </c:pt>
                <c:pt idx="2">
                  <c:v>1951-60</c:v>
                </c:pt>
                <c:pt idx="3">
                  <c:v>1961-70</c:v>
                </c:pt>
                <c:pt idx="4">
                  <c:v>1971-80</c:v>
                </c:pt>
                <c:pt idx="5">
                  <c:v>1981-90</c:v>
                </c:pt>
                <c:pt idx="6">
                  <c:v>1991-2000</c:v>
                </c:pt>
                <c:pt idx="7">
                  <c:v>2001-10</c:v>
                </c:pt>
              </c:strCache>
            </c:strRef>
          </c:cat>
          <c:val>
            <c:numRef>
              <c:f>Corncrake!$D$12:$K$12</c:f>
              <c:numCache>
                <c:formatCode>General</c:formatCode>
                <c:ptCount val="8"/>
                <c:pt idx="0">
                  <c:v>21</c:v>
                </c:pt>
                <c:pt idx="1">
                  <c:v>14</c:v>
                </c:pt>
                <c:pt idx="2">
                  <c:v>11</c:v>
                </c:pt>
                <c:pt idx="3">
                  <c:v>4</c:v>
                </c:pt>
                <c:pt idx="4">
                  <c:v>8</c:v>
                </c:pt>
                <c:pt idx="5">
                  <c:v>1</c:v>
                </c:pt>
                <c:pt idx="6">
                  <c:v>1</c:v>
                </c:pt>
                <c:pt idx="7">
                  <c:v>2</c:v>
                </c:pt>
              </c:numCache>
            </c:numRef>
          </c:val>
          <c:extLst>
            <c:ext xmlns:c16="http://schemas.microsoft.com/office/drawing/2014/chart" uri="{C3380CC4-5D6E-409C-BE32-E72D297353CC}">
              <c16:uniqueId val="{00000000-4721-4301-AD50-751FD50224ED}"/>
            </c:ext>
          </c:extLst>
        </c:ser>
        <c:dLbls>
          <c:showLegendKey val="0"/>
          <c:showVal val="0"/>
          <c:showCatName val="0"/>
          <c:showSerName val="0"/>
          <c:showPercent val="0"/>
          <c:showBubbleSize val="0"/>
        </c:dLbls>
        <c:gapWidth val="219"/>
        <c:overlap val="-27"/>
        <c:axId val="442181600"/>
        <c:axId val="442184880"/>
      </c:barChart>
      <c:catAx>
        <c:axId val="44218160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184880"/>
        <c:crosses val="autoZero"/>
        <c:auto val="0"/>
        <c:lblAlgn val="ctr"/>
        <c:lblOffset val="100"/>
        <c:noMultiLvlLbl val="0"/>
      </c:catAx>
      <c:valAx>
        <c:axId val="44218488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181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Corncrake!$D$23:$O$23</c:f>
              <c:strCache>
                <c:ptCount val="12"/>
                <c:pt idx="0">
                  <c:v>Jan</c:v>
                </c:pt>
                <c:pt idx="1">
                  <c:v>Feb</c:v>
                </c:pt>
                <c:pt idx="2">
                  <c:v>March</c:v>
                </c:pt>
                <c:pt idx="3">
                  <c:v>April</c:v>
                </c:pt>
                <c:pt idx="4">
                  <c:v>May</c:v>
                </c:pt>
                <c:pt idx="5">
                  <c:v>June</c:v>
                </c:pt>
                <c:pt idx="6">
                  <c:v>July</c:v>
                </c:pt>
                <c:pt idx="7">
                  <c:v>Aug</c:v>
                </c:pt>
                <c:pt idx="8">
                  <c:v>Sept</c:v>
                </c:pt>
                <c:pt idx="9">
                  <c:v>Oct</c:v>
                </c:pt>
                <c:pt idx="10">
                  <c:v>Nov</c:v>
                </c:pt>
                <c:pt idx="11">
                  <c:v>Dec</c:v>
                </c:pt>
              </c:strCache>
            </c:strRef>
          </c:cat>
          <c:val>
            <c:numRef>
              <c:f>Corncrake!$D$24:$O$24</c:f>
              <c:numCache>
                <c:formatCode>General</c:formatCode>
                <c:ptCount val="12"/>
                <c:pt idx="0">
                  <c:v>0</c:v>
                </c:pt>
                <c:pt idx="1">
                  <c:v>0</c:v>
                </c:pt>
                <c:pt idx="2">
                  <c:v>0</c:v>
                </c:pt>
                <c:pt idx="3">
                  <c:v>4</c:v>
                </c:pt>
                <c:pt idx="4">
                  <c:v>4</c:v>
                </c:pt>
                <c:pt idx="5">
                  <c:v>5</c:v>
                </c:pt>
                <c:pt idx="6">
                  <c:v>4</c:v>
                </c:pt>
                <c:pt idx="7">
                  <c:v>1</c:v>
                </c:pt>
                <c:pt idx="8">
                  <c:v>3</c:v>
                </c:pt>
                <c:pt idx="9">
                  <c:v>6</c:v>
                </c:pt>
                <c:pt idx="10">
                  <c:v>0</c:v>
                </c:pt>
                <c:pt idx="11">
                  <c:v>0</c:v>
                </c:pt>
              </c:numCache>
            </c:numRef>
          </c:val>
          <c:extLst>
            <c:ext xmlns:c16="http://schemas.microsoft.com/office/drawing/2014/chart" uri="{C3380CC4-5D6E-409C-BE32-E72D297353CC}">
              <c16:uniqueId val="{00000000-3B3C-4445-A884-6C8211A41AB2}"/>
            </c:ext>
          </c:extLst>
        </c:ser>
        <c:dLbls>
          <c:showLegendKey val="0"/>
          <c:showVal val="0"/>
          <c:showCatName val="0"/>
          <c:showSerName val="0"/>
          <c:showPercent val="0"/>
          <c:showBubbleSize val="0"/>
        </c:dLbls>
        <c:gapWidth val="50"/>
        <c:overlap val="-27"/>
        <c:axId val="440806832"/>
        <c:axId val="440810768"/>
      </c:barChart>
      <c:catAx>
        <c:axId val="44080683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810768"/>
        <c:crosses val="autoZero"/>
        <c:auto val="1"/>
        <c:lblAlgn val="ctr"/>
        <c:lblOffset val="100"/>
        <c:noMultiLvlLbl val="0"/>
      </c:catAx>
      <c:valAx>
        <c:axId val="44081076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806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Coot!$C$14</c:f>
              <c:strCache>
                <c:ptCount val="1"/>
                <c:pt idx="0">
                  <c:v>1982/3 to 1989/90</c:v>
                </c:pt>
              </c:strCache>
            </c:strRef>
          </c:tx>
          <c:spPr>
            <a:solidFill>
              <a:schemeClr val="accent1"/>
            </a:solidFill>
            <a:ln>
              <a:noFill/>
            </a:ln>
            <a:effectLst/>
          </c:spPr>
          <c:invertIfNegative val="0"/>
          <c:cat>
            <c:strRef>
              <c:f>Coot!$B$15:$B$18</c:f>
              <c:strCache>
                <c:ptCount val="4"/>
                <c:pt idx="0">
                  <c:v>Theale Gravel Pits</c:v>
                </c:pt>
                <c:pt idx="1">
                  <c:v>Wraysbury Gravel Pits</c:v>
                </c:pt>
                <c:pt idx="2">
                  <c:v>Dinton Pastures</c:v>
                </c:pt>
                <c:pt idx="3">
                  <c:v>Burghfield Gravel Pits</c:v>
                </c:pt>
              </c:strCache>
            </c:strRef>
          </c:cat>
          <c:val>
            <c:numRef>
              <c:f>Coot!$C$15:$C$18</c:f>
              <c:numCache>
                <c:formatCode>General</c:formatCode>
                <c:ptCount val="4"/>
                <c:pt idx="0">
                  <c:v>615</c:v>
                </c:pt>
                <c:pt idx="1">
                  <c:v>510</c:v>
                </c:pt>
                <c:pt idx="2">
                  <c:v>477</c:v>
                </c:pt>
                <c:pt idx="3">
                  <c:v>284</c:v>
                </c:pt>
              </c:numCache>
            </c:numRef>
          </c:val>
          <c:extLst>
            <c:ext xmlns:c16="http://schemas.microsoft.com/office/drawing/2014/chart" uri="{C3380CC4-5D6E-409C-BE32-E72D297353CC}">
              <c16:uniqueId val="{00000000-7216-4457-BBE5-4B60D7F6B5B5}"/>
            </c:ext>
          </c:extLst>
        </c:ser>
        <c:ser>
          <c:idx val="1"/>
          <c:order val="1"/>
          <c:tx>
            <c:strRef>
              <c:f>Coot!$D$14</c:f>
              <c:strCache>
                <c:ptCount val="1"/>
                <c:pt idx="0">
                  <c:v>2002/3 to 2010/11</c:v>
                </c:pt>
              </c:strCache>
            </c:strRef>
          </c:tx>
          <c:spPr>
            <a:solidFill>
              <a:schemeClr val="accent2"/>
            </a:solidFill>
            <a:ln>
              <a:noFill/>
            </a:ln>
            <a:effectLst/>
          </c:spPr>
          <c:invertIfNegative val="0"/>
          <c:cat>
            <c:strRef>
              <c:f>Coot!$B$15:$B$18</c:f>
              <c:strCache>
                <c:ptCount val="4"/>
                <c:pt idx="0">
                  <c:v>Theale Gravel Pits</c:v>
                </c:pt>
                <c:pt idx="1">
                  <c:v>Wraysbury Gravel Pits</c:v>
                </c:pt>
                <c:pt idx="2">
                  <c:v>Dinton Pastures</c:v>
                </c:pt>
                <c:pt idx="3">
                  <c:v>Burghfield Gravel Pits</c:v>
                </c:pt>
              </c:strCache>
            </c:strRef>
          </c:cat>
          <c:val>
            <c:numRef>
              <c:f>Coot!$D$15:$D$18</c:f>
              <c:numCache>
                <c:formatCode>0</c:formatCode>
                <c:ptCount val="4"/>
                <c:pt idx="0">
                  <c:v>774.875</c:v>
                </c:pt>
                <c:pt idx="1">
                  <c:v>428.125</c:v>
                </c:pt>
                <c:pt idx="2">
                  <c:v>165.33333333333334</c:v>
                </c:pt>
                <c:pt idx="3">
                  <c:v>348.66666666666669</c:v>
                </c:pt>
              </c:numCache>
            </c:numRef>
          </c:val>
          <c:extLst>
            <c:ext xmlns:c16="http://schemas.microsoft.com/office/drawing/2014/chart" uri="{C3380CC4-5D6E-409C-BE32-E72D297353CC}">
              <c16:uniqueId val="{00000001-7216-4457-BBE5-4B60D7F6B5B5}"/>
            </c:ext>
          </c:extLst>
        </c:ser>
        <c:dLbls>
          <c:showLegendKey val="0"/>
          <c:showVal val="0"/>
          <c:showCatName val="0"/>
          <c:showSerName val="0"/>
          <c:showPercent val="0"/>
          <c:showBubbleSize val="0"/>
        </c:dLbls>
        <c:gapWidth val="219"/>
        <c:overlap val="-27"/>
        <c:axId val="281422384"/>
        <c:axId val="281422712"/>
      </c:barChart>
      <c:catAx>
        <c:axId val="28142238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422712"/>
        <c:crosses val="autoZero"/>
        <c:auto val="1"/>
        <c:lblAlgn val="ctr"/>
        <c:lblOffset val="100"/>
        <c:noMultiLvlLbl val="0"/>
      </c:catAx>
      <c:valAx>
        <c:axId val="28142271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422384"/>
        <c:crosses val="autoZero"/>
        <c:crossBetween val="between"/>
      </c:valAx>
      <c:spPr>
        <a:noFill/>
        <a:ln>
          <a:noFill/>
        </a:ln>
        <a:effectLst/>
      </c:spPr>
    </c:plotArea>
    <c:legend>
      <c:legendPos val="b"/>
      <c:layout>
        <c:manualLayout>
          <c:xMode val="edge"/>
          <c:yMode val="edge"/>
          <c:x val="0.22729811094696334"/>
          <c:y val="4.2244823563721161E-2"/>
          <c:w val="0.60987831066571219"/>
          <c:h val="8.56170375963278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Avocet!$B$22:$I$22</c:f>
              <c:strCache>
                <c:ptCount val="8"/>
                <c:pt idx="0">
                  <c:v>1930-9</c:v>
                </c:pt>
                <c:pt idx="1">
                  <c:v>1940-9</c:v>
                </c:pt>
                <c:pt idx="2">
                  <c:v>1950-9</c:v>
                </c:pt>
                <c:pt idx="3">
                  <c:v>1960-9</c:v>
                </c:pt>
                <c:pt idx="4">
                  <c:v>1970-9</c:v>
                </c:pt>
                <c:pt idx="5">
                  <c:v>1980-9</c:v>
                </c:pt>
                <c:pt idx="6">
                  <c:v>1990-9</c:v>
                </c:pt>
                <c:pt idx="7">
                  <c:v>2000-9</c:v>
                </c:pt>
              </c:strCache>
            </c:strRef>
          </c:cat>
          <c:val>
            <c:numRef>
              <c:f>Avocet!$B$23:$I$23</c:f>
              <c:numCache>
                <c:formatCode>General</c:formatCode>
                <c:ptCount val="8"/>
                <c:pt idx="0">
                  <c:v>1</c:v>
                </c:pt>
                <c:pt idx="1">
                  <c:v>0</c:v>
                </c:pt>
                <c:pt idx="2">
                  <c:v>1</c:v>
                </c:pt>
                <c:pt idx="3">
                  <c:v>1</c:v>
                </c:pt>
                <c:pt idx="4">
                  <c:v>3</c:v>
                </c:pt>
                <c:pt idx="5">
                  <c:v>19</c:v>
                </c:pt>
                <c:pt idx="6">
                  <c:v>30</c:v>
                </c:pt>
                <c:pt idx="7">
                  <c:v>29</c:v>
                </c:pt>
              </c:numCache>
            </c:numRef>
          </c:val>
          <c:extLst>
            <c:ext xmlns:c16="http://schemas.microsoft.com/office/drawing/2014/chart" uri="{C3380CC4-5D6E-409C-BE32-E72D297353CC}">
              <c16:uniqueId val="{00000000-22C4-49AA-ACB6-A81286FE6101}"/>
            </c:ext>
          </c:extLst>
        </c:ser>
        <c:dLbls>
          <c:showLegendKey val="0"/>
          <c:showVal val="0"/>
          <c:showCatName val="0"/>
          <c:showSerName val="0"/>
          <c:showPercent val="0"/>
          <c:showBubbleSize val="0"/>
        </c:dLbls>
        <c:gapWidth val="219"/>
        <c:overlap val="-27"/>
        <c:axId val="426975376"/>
        <c:axId val="426976688"/>
      </c:barChart>
      <c:catAx>
        <c:axId val="42697537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976688"/>
        <c:crosses val="autoZero"/>
        <c:auto val="1"/>
        <c:lblAlgn val="ctr"/>
        <c:lblOffset val="100"/>
        <c:noMultiLvlLbl val="0"/>
      </c:catAx>
      <c:valAx>
        <c:axId val="42697668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975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Avocet!$C$25:$N$25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Avocet!$C$26:$N$26</c:f>
              <c:numCache>
                <c:formatCode>General</c:formatCode>
                <c:ptCount val="12"/>
                <c:pt idx="0">
                  <c:v>0</c:v>
                </c:pt>
                <c:pt idx="1">
                  <c:v>2</c:v>
                </c:pt>
                <c:pt idx="2">
                  <c:v>42</c:v>
                </c:pt>
                <c:pt idx="3">
                  <c:v>26</c:v>
                </c:pt>
                <c:pt idx="4">
                  <c:v>9</c:v>
                </c:pt>
                <c:pt idx="5">
                  <c:v>2</c:v>
                </c:pt>
                <c:pt idx="6">
                  <c:v>0</c:v>
                </c:pt>
                <c:pt idx="7">
                  <c:v>1</c:v>
                </c:pt>
                <c:pt idx="8">
                  <c:v>6</c:v>
                </c:pt>
                <c:pt idx="9">
                  <c:v>2</c:v>
                </c:pt>
                <c:pt idx="10">
                  <c:v>10</c:v>
                </c:pt>
                <c:pt idx="11">
                  <c:v>3</c:v>
                </c:pt>
              </c:numCache>
            </c:numRef>
          </c:val>
          <c:extLst>
            <c:ext xmlns:c16="http://schemas.microsoft.com/office/drawing/2014/chart" uri="{C3380CC4-5D6E-409C-BE32-E72D297353CC}">
              <c16:uniqueId val="{00000000-D283-4414-A5D7-906E8A7B752C}"/>
            </c:ext>
          </c:extLst>
        </c:ser>
        <c:dLbls>
          <c:showLegendKey val="0"/>
          <c:showVal val="0"/>
          <c:showCatName val="0"/>
          <c:showSerName val="0"/>
          <c:showPercent val="0"/>
          <c:showBubbleSize val="0"/>
        </c:dLbls>
        <c:gapWidth val="219"/>
        <c:overlap val="-27"/>
        <c:axId val="426968160"/>
        <c:axId val="426968488"/>
      </c:barChart>
      <c:catAx>
        <c:axId val="42696816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968488"/>
        <c:crosses val="autoZero"/>
        <c:auto val="1"/>
        <c:lblAlgn val="ctr"/>
        <c:lblOffset val="100"/>
        <c:noMultiLvlLbl val="0"/>
      </c:catAx>
      <c:valAx>
        <c:axId val="42696848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968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1"/>
            </a:solidFill>
            <a:ln>
              <a:noFill/>
            </a:ln>
            <a:effectLst/>
          </c:spPr>
          <c:invertIfNegative val="0"/>
          <c:cat>
            <c:strRef>
              <c:f>Oystercatcher!$C$14:$AR$14</c:f>
              <c:strCache>
                <c:ptCount val="42"/>
                <c:pt idx="0">
                  <c:v>Year</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strCache>
            </c:strRef>
          </c:cat>
          <c:val>
            <c:numRef>
              <c:f>Oystercatcher!$C$15:$AR$15</c:f>
              <c:numCache>
                <c:formatCode>General</c:formatCode>
                <c:ptCount val="42"/>
                <c:pt idx="0">
                  <c:v>0</c:v>
                </c:pt>
                <c:pt idx="1">
                  <c:v>5</c:v>
                </c:pt>
                <c:pt idx="2">
                  <c:v>3</c:v>
                </c:pt>
                <c:pt idx="3">
                  <c:v>2</c:v>
                </c:pt>
                <c:pt idx="4">
                  <c:v>3</c:v>
                </c:pt>
                <c:pt idx="5">
                  <c:v>0</c:v>
                </c:pt>
                <c:pt idx="6">
                  <c:v>1</c:v>
                </c:pt>
                <c:pt idx="7">
                  <c:v>2</c:v>
                </c:pt>
                <c:pt idx="8">
                  <c:v>8</c:v>
                </c:pt>
                <c:pt idx="9">
                  <c:v>4</c:v>
                </c:pt>
                <c:pt idx="10">
                  <c:v>14</c:v>
                </c:pt>
                <c:pt idx="11">
                  <c:v>1</c:v>
                </c:pt>
                <c:pt idx="12">
                  <c:v>6</c:v>
                </c:pt>
                <c:pt idx="13">
                  <c:v>9</c:v>
                </c:pt>
                <c:pt idx="14">
                  <c:v>6</c:v>
                </c:pt>
                <c:pt idx="15">
                  <c:v>20</c:v>
                </c:pt>
                <c:pt idx="16">
                  <c:v>4</c:v>
                </c:pt>
                <c:pt idx="17">
                  <c:v>10</c:v>
                </c:pt>
                <c:pt idx="18">
                  <c:v>10</c:v>
                </c:pt>
                <c:pt idx="19">
                  <c:v>4</c:v>
                </c:pt>
                <c:pt idx="20">
                  <c:v>18</c:v>
                </c:pt>
                <c:pt idx="21">
                  <c:v>31</c:v>
                </c:pt>
                <c:pt idx="22">
                  <c:v>22</c:v>
                </c:pt>
                <c:pt idx="23">
                  <c:v>14</c:v>
                </c:pt>
                <c:pt idx="24">
                  <c:v>20</c:v>
                </c:pt>
                <c:pt idx="25">
                  <c:v>14</c:v>
                </c:pt>
                <c:pt idx="26">
                  <c:v>32</c:v>
                </c:pt>
                <c:pt idx="27">
                  <c:v>19</c:v>
                </c:pt>
                <c:pt idx="28">
                  <c:v>17</c:v>
                </c:pt>
                <c:pt idx="29">
                  <c:v>33</c:v>
                </c:pt>
                <c:pt idx="30">
                  <c:v>9</c:v>
                </c:pt>
                <c:pt idx="31">
                  <c:v>26</c:v>
                </c:pt>
                <c:pt idx="32">
                  <c:v>25</c:v>
                </c:pt>
                <c:pt idx="33">
                  <c:v>35</c:v>
                </c:pt>
                <c:pt idx="34">
                  <c:v>19</c:v>
                </c:pt>
                <c:pt idx="35">
                  <c:v>49</c:v>
                </c:pt>
                <c:pt idx="36">
                  <c:v>20</c:v>
                </c:pt>
                <c:pt idx="37">
                  <c:v>19</c:v>
                </c:pt>
                <c:pt idx="38">
                  <c:v>34</c:v>
                </c:pt>
                <c:pt idx="39">
                  <c:v>16</c:v>
                </c:pt>
                <c:pt idx="40">
                  <c:v>29</c:v>
                </c:pt>
                <c:pt idx="41">
                  <c:v>33</c:v>
                </c:pt>
              </c:numCache>
            </c:numRef>
          </c:val>
          <c:extLst>
            <c:ext xmlns:c16="http://schemas.microsoft.com/office/drawing/2014/chart" uri="{C3380CC4-5D6E-409C-BE32-E72D297353CC}">
              <c16:uniqueId val="{00000001-1A31-49B2-9379-F0D671634469}"/>
            </c:ext>
          </c:extLst>
        </c:ser>
        <c:dLbls>
          <c:showLegendKey val="0"/>
          <c:showVal val="0"/>
          <c:showCatName val="0"/>
          <c:showSerName val="0"/>
          <c:showPercent val="0"/>
          <c:showBubbleSize val="0"/>
        </c:dLbls>
        <c:gapWidth val="50"/>
        <c:overlap val="-27"/>
        <c:axId val="535227704"/>
        <c:axId val="535230000"/>
      </c:barChart>
      <c:catAx>
        <c:axId val="53522770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230000"/>
        <c:crosses val="autoZero"/>
        <c:auto val="1"/>
        <c:lblAlgn val="ctr"/>
        <c:lblOffset val="100"/>
        <c:noMultiLvlLbl val="0"/>
      </c:catAx>
      <c:valAx>
        <c:axId val="53523000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227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'Golden Plover'!$C$16</c:f>
              <c:strCache>
                <c:ptCount val="1"/>
                <c:pt idx="0">
                  <c:v>Slough/Dorney</c:v>
                </c:pt>
              </c:strCache>
            </c:strRef>
          </c:tx>
          <c:invertIfNegative val="0"/>
          <c:cat>
            <c:strRef>
              <c:f>'Golden Plover'!$D$15:$O$15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'Golden Plover'!$D$16:$O$16</c:f>
              <c:numCache>
                <c:formatCode>0</c:formatCode>
                <c:ptCount val="12"/>
                <c:pt idx="0">
                  <c:v>545.5</c:v>
                </c:pt>
                <c:pt idx="1">
                  <c:v>752</c:v>
                </c:pt>
                <c:pt idx="2">
                  <c:v>188.7</c:v>
                </c:pt>
                <c:pt idx="3">
                  <c:v>40.799999999999997</c:v>
                </c:pt>
                <c:pt idx="4">
                  <c:v>0</c:v>
                </c:pt>
                <c:pt idx="5">
                  <c:v>0</c:v>
                </c:pt>
                <c:pt idx="6">
                  <c:v>0</c:v>
                </c:pt>
                <c:pt idx="7">
                  <c:v>0.1</c:v>
                </c:pt>
                <c:pt idx="8">
                  <c:v>10.1</c:v>
                </c:pt>
                <c:pt idx="9">
                  <c:v>128.19999999999999</c:v>
                </c:pt>
                <c:pt idx="10">
                  <c:v>534.20000000000005</c:v>
                </c:pt>
                <c:pt idx="11">
                  <c:v>612.20000000000005</c:v>
                </c:pt>
              </c:numCache>
            </c:numRef>
          </c:val>
          <c:extLst>
            <c:ext xmlns:c16="http://schemas.microsoft.com/office/drawing/2014/chart" uri="{C3380CC4-5D6E-409C-BE32-E72D297353CC}">
              <c16:uniqueId val="{00000000-59AD-4D41-912A-3AE18B0A2342}"/>
            </c:ext>
          </c:extLst>
        </c:ser>
        <c:ser>
          <c:idx val="1"/>
          <c:order val="1"/>
          <c:tx>
            <c:strRef>
              <c:f>'Golden Plover'!$C$17</c:f>
              <c:strCache>
                <c:ptCount val="1"/>
                <c:pt idx="0">
                  <c:v>Lower Farm</c:v>
                </c:pt>
              </c:strCache>
            </c:strRef>
          </c:tx>
          <c:invertIfNegative val="0"/>
          <c:cat>
            <c:strRef>
              <c:f>'Golden Plover'!$D$15:$O$15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'Golden Plover'!$D$17:$O$17</c:f>
              <c:numCache>
                <c:formatCode>0</c:formatCode>
                <c:ptCount val="12"/>
                <c:pt idx="0">
                  <c:v>767.5</c:v>
                </c:pt>
                <c:pt idx="1">
                  <c:v>469.2</c:v>
                </c:pt>
                <c:pt idx="2">
                  <c:v>31.1</c:v>
                </c:pt>
                <c:pt idx="3">
                  <c:v>9.9</c:v>
                </c:pt>
                <c:pt idx="4">
                  <c:v>0</c:v>
                </c:pt>
                <c:pt idx="5">
                  <c:v>0</c:v>
                </c:pt>
                <c:pt idx="6">
                  <c:v>0</c:v>
                </c:pt>
                <c:pt idx="7">
                  <c:v>0.7</c:v>
                </c:pt>
                <c:pt idx="8">
                  <c:v>27.5</c:v>
                </c:pt>
                <c:pt idx="9">
                  <c:v>610</c:v>
                </c:pt>
                <c:pt idx="10">
                  <c:v>1665</c:v>
                </c:pt>
                <c:pt idx="11">
                  <c:v>1119.4000000000001</c:v>
                </c:pt>
              </c:numCache>
            </c:numRef>
          </c:val>
          <c:extLst>
            <c:ext xmlns:c16="http://schemas.microsoft.com/office/drawing/2014/chart" uri="{C3380CC4-5D6E-409C-BE32-E72D297353CC}">
              <c16:uniqueId val="{00000001-59AD-4D41-912A-3AE18B0A2342}"/>
            </c:ext>
          </c:extLst>
        </c:ser>
        <c:ser>
          <c:idx val="2"/>
          <c:order val="2"/>
          <c:tx>
            <c:strRef>
              <c:f>'Golden Plover'!$C$18</c:f>
              <c:strCache>
                <c:ptCount val="1"/>
                <c:pt idx="0">
                  <c:v>West Ilsley area</c:v>
                </c:pt>
              </c:strCache>
            </c:strRef>
          </c:tx>
          <c:invertIfNegative val="0"/>
          <c:cat>
            <c:strRef>
              <c:f>'Golden Plover'!$D$15:$O$15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'Golden Plover'!$D$18:$O$18</c:f>
              <c:numCache>
                <c:formatCode>0</c:formatCode>
                <c:ptCount val="12"/>
                <c:pt idx="0">
                  <c:v>239.6</c:v>
                </c:pt>
                <c:pt idx="1">
                  <c:v>150.69999999999999</c:v>
                </c:pt>
                <c:pt idx="2">
                  <c:v>161</c:v>
                </c:pt>
                <c:pt idx="3">
                  <c:v>25</c:v>
                </c:pt>
                <c:pt idx="4">
                  <c:v>0</c:v>
                </c:pt>
                <c:pt idx="5">
                  <c:v>0</c:v>
                </c:pt>
                <c:pt idx="6">
                  <c:v>0</c:v>
                </c:pt>
                <c:pt idx="7">
                  <c:v>0.3</c:v>
                </c:pt>
                <c:pt idx="8">
                  <c:v>0.1</c:v>
                </c:pt>
                <c:pt idx="9">
                  <c:v>71.7</c:v>
                </c:pt>
                <c:pt idx="10">
                  <c:v>147</c:v>
                </c:pt>
                <c:pt idx="11">
                  <c:v>143</c:v>
                </c:pt>
              </c:numCache>
            </c:numRef>
          </c:val>
          <c:extLst>
            <c:ext xmlns:c16="http://schemas.microsoft.com/office/drawing/2014/chart" uri="{C3380CC4-5D6E-409C-BE32-E72D297353CC}">
              <c16:uniqueId val="{00000002-59AD-4D41-912A-3AE18B0A2342}"/>
            </c:ext>
          </c:extLst>
        </c:ser>
        <c:ser>
          <c:idx val="3"/>
          <c:order val="3"/>
          <c:tx>
            <c:strRef>
              <c:f>'Golden Plover'!$C$19</c:f>
              <c:strCache>
                <c:ptCount val="1"/>
                <c:pt idx="0">
                  <c:v>Maidenhead W</c:v>
                </c:pt>
              </c:strCache>
            </c:strRef>
          </c:tx>
          <c:invertIfNegative val="0"/>
          <c:cat>
            <c:strRef>
              <c:f>'Golden Plover'!$D$15:$O$15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'Golden Plover'!$D$19:$O$19</c:f>
              <c:numCache>
                <c:formatCode>0</c:formatCode>
                <c:ptCount val="12"/>
                <c:pt idx="0">
                  <c:v>179</c:v>
                </c:pt>
                <c:pt idx="1">
                  <c:v>212</c:v>
                </c:pt>
                <c:pt idx="2">
                  <c:v>93.7</c:v>
                </c:pt>
                <c:pt idx="3">
                  <c:v>7.6</c:v>
                </c:pt>
                <c:pt idx="4">
                  <c:v>0</c:v>
                </c:pt>
                <c:pt idx="5">
                  <c:v>0</c:v>
                </c:pt>
                <c:pt idx="6">
                  <c:v>0</c:v>
                </c:pt>
                <c:pt idx="7">
                  <c:v>0</c:v>
                </c:pt>
                <c:pt idx="8">
                  <c:v>1.7</c:v>
                </c:pt>
                <c:pt idx="9">
                  <c:v>49.2</c:v>
                </c:pt>
                <c:pt idx="10">
                  <c:v>353.6</c:v>
                </c:pt>
                <c:pt idx="11">
                  <c:v>293.89999999999998</c:v>
                </c:pt>
              </c:numCache>
            </c:numRef>
          </c:val>
          <c:extLst>
            <c:ext xmlns:c16="http://schemas.microsoft.com/office/drawing/2014/chart" uri="{C3380CC4-5D6E-409C-BE32-E72D297353CC}">
              <c16:uniqueId val="{00000003-59AD-4D41-912A-3AE18B0A2342}"/>
            </c:ext>
          </c:extLst>
        </c:ser>
        <c:ser>
          <c:idx val="4"/>
          <c:order val="4"/>
          <c:tx>
            <c:strRef>
              <c:f>'Golden Plover'!$C$20</c:f>
              <c:strCache>
                <c:ptCount val="1"/>
                <c:pt idx="0">
                  <c:v>Greenham</c:v>
                </c:pt>
              </c:strCache>
            </c:strRef>
          </c:tx>
          <c:invertIfNegative val="0"/>
          <c:cat>
            <c:strRef>
              <c:f>'Golden Plover'!$D$15:$O$15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'Golden Plover'!$D$20:$O$20</c:f>
              <c:numCache>
                <c:formatCode>0</c:formatCode>
                <c:ptCount val="12"/>
                <c:pt idx="0">
                  <c:v>68.400000000000006</c:v>
                </c:pt>
                <c:pt idx="1">
                  <c:v>62.1</c:v>
                </c:pt>
                <c:pt idx="2">
                  <c:v>96</c:v>
                </c:pt>
                <c:pt idx="3">
                  <c:v>101.3</c:v>
                </c:pt>
                <c:pt idx="4">
                  <c:v>0</c:v>
                </c:pt>
                <c:pt idx="5">
                  <c:v>0</c:v>
                </c:pt>
                <c:pt idx="6">
                  <c:v>0</c:v>
                </c:pt>
                <c:pt idx="7">
                  <c:v>0.1</c:v>
                </c:pt>
                <c:pt idx="8">
                  <c:v>10.199999999999999</c:v>
                </c:pt>
                <c:pt idx="9">
                  <c:v>270</c:v>
                </c:pt>
                <c:pt idx="10">
                  <c:v>121.6</c:v>
                </c:pt>
                <c:pt idx="11">
                  <c:v>83.4</c:v>
                </c:pt>
              </c:numCache>
            </c:numRef>
          </c:val>
          <c:extLst>
            <c:ext xmlns:c16="http://schemas.microsoft.com/office/drawing/2014/chart" uri="{C3380CC4-5D6E-409C-BE32-E72D297353CC}">
              <c16:uniqueId val="{00000004-59AD-4D41-912A-3AE18B0A2342}"/>
            </c:ext>
          </c:extLst>
        </c:ser>
        <c:dLbls>
          <c:showLegendKey val="0"/>
          <c:showVal val="0"/>
          <c:showCatName val="0"/>
          <c:showSerName val="0"/>
          <c:showPercent val="0"/>
          <c:showBubbleSize val="0"/>
        </c:dLbls>
        <c:gapWidth val="150"/>
        <c:axId val="130921600"/>
        <c:axId val="130923136"/>
      </c:barChart>
      <c:catAx>
        <c:axId val="130921600"/>
        <c:scaling>
          <c:orientation val="minMax"/>
        </c:scaling>
        <c:delete val="0"/>
        <c:axPos val="b"/>
        <c:numFmt formatCode="General" sourceLinked="0"/>
        <c:majorTickMark val="out"/>
        <c:minorTickMark val="none"/>
        <c:tickLblPos val="nextTo"/>
        <c:crossAx val="130923136"/>
        <c:crosses val="autoZero"/>
        <c:auto val="1"/>
        <c:lblAlgn val="ctr"/>
        <c:lblOffset val="100"/>
        <c:noMultiLvlLbl val="0"/>
      </c:catAx>
      <c:valAx>
        <c:axId val="130923136"/>
        <c:scaling>
          <c:orientation val="minMax"/>
        </c:scaling>
        <c:delete val="0"/>
        <c:axPos val="l"/>
        <c:numFmt formatCode="0" sourceLinked="1"/>
        <c:majorTickMark val="out"/>
        <c:minorTickMark val="none"/>
        <c:tickLblPos val="nextTo"/>
        <c:crossAx val="130921600"/>
        <c:crosses val="autoZero"/>
        <c:crossBetween val="between"/>
      </c:valAx>
    </c:plotArea>
    <c:legend>
      <c:legendPos val="r"/>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Wigeon!$B$10:$M$10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Wigeon!$B$11:$M$11</c:f>
              <c:numCache>
                <c:formatCode>General</c:formatCode>
                <c:ptCount val="12"/>
                <c:pt idx="0">
                  <c:v>455</c:v>
                </c:pt>
                <c:pt idx="1">
                  <c:v>366</c:v>
                </c:pt>
                <c:pt idx="2">
                  <c:v>169</c:v>
                </c:pt>
                <c:pt idx="3">
                  <c:v>0</c:v>
                </c:pt>
                <c:pt idx="4">
                  <c:v>0</c:v>
                </c:pt>
                <c:pt idx="5">
                  <c:v>0</c:v>
                </c:pt>
                <c:pt idx="6">
                  <c:v>0</c:v>
                </c:pt>
                <c:pt idx="7">
                  <c:v>0</c:v>
                </c:pt>
                <c:pt idx="8">
                  <c:v>42</c:v>
                </c:pt>
                <c:pt idx="9">
                  <c:v>247</c:v>
                </c:pt>
                <c:pt idx="10">
                  <c:v>386</c:v>
                </c:pt>
                <c:pt idx="11">
                  <c:v>475</c:v>
                </c:pt>
              </c:numCache>
            </c:numRef>
          </c:val>
          <c:extLst>
            <c:ext xmlns:c16="http://schemas.microsoft.com/office/drawing/2014/chart" uri="{C3380CC4-5D6E-409C-BE32-E72D297353CC}">
              <c16:uniqueId val="{00000000-DED7-45B7-96EC-986A39ADE283}"/>
            </c:ext>
          </c:extLst>
        </c:ser>
        <c:dLbls>
          <c:showLegendKey val="0"/>
          <c:showVal val="0"/>
          <c:showCatName val="0"/>
          <c:showSerName val="0"/>
          <c:showPercent val="0"/>
          <c:showBubbleSize val="0"/>
        </c:dLbls>
        <c:gapWidth val="50"/>
        <c:overlap val="-27"/>
        <c:axId val="425544840"/>
        <c:axId val="425543528"/>
      </c:barChart>
      <c:catAx>
        <c:axId val="42554484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543528"/>
        <c:crosses val="autoZero"/>
        <c:auto val="1"/>
        <c:lblAlgn val="ctr"/>
        <c:lblOffset val="100"/>
        <c:noMultiLvlLbl val="0"/>
      </c:catAx>
      <c:valAx>
        <c:axId val="42554352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54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1450663261686"/>
          <c:y val="0.22125227990568977"/>
          <c:w val="0.85449130739845636"/>
          <c:h val="0.54573490813648295"/>
        </c:manualLayout>
      </c:layout>
      <c:barChart>
        <c:barDir val="col"/>
        <c:grouping val="clustered"/>
        <c:varyColors val="0"/>
        <c:ser>
          <c:idx val="0"/>
          <c:order val="0"/>
          <c:tx>
            <c:strRef>
              <c:f>'Golden Plover'!$C$39</c:f>
              <c:strCache>
                <c:ptCount val="1"/>
                <c:pt idx="0">
                  <c:v>Slough/dorney</c:v>
                </c:pt>
              </c:strCache>
            </c:strRef>
          </c:tx>
          <c:spPr>
            <a:solidFill>
              <a:schemeClr val="accent1"/>
            </a:solidFill>
            <a:ln>
              <a:noFill/>
            </a:ln>
            <a:effectLst/>
          </c:spPr>
          <c:invertIfNegative val="0"/>
          <c:cat>
            <c:strRef>
              <c:f>'Golden Plover'!$D$38:$M$38</c:f>
              <c:strCache>
                <c:ptCount val="10"/>
                <c:pt idx="0">
                  <c:v>2000/1</c:v>
                </c:pt>
                <c:pt idx="1">
                  <c:v>2001/2</c:v>
                </c:pt>
                <c:pt idx="2">
                  <c:v>2002/3</c:v>
                </c:pt>
                <c:pt idx="3">
                  <c:v>2003/4</c:v>
                </c:pt>
                <c:pt idx="4">
                  <c:v>2004/5</c:v>
                </c:pt>
                <c:pt idx="5">
                  <c:v>2005/6</c:v>
                </c:pt>
                <c:pt idx="6">
                  <c:v>2006/7</c:v>
                </c:pt>
                <c:pt idx="7">
                  <c:v>2007/8</c:v>
                </c:pt>
                <c:pt idx="8">
                  <c:v>2008/9</c:v>
                </c:pt>
                <c:pt idx="9">
                  <c:v>2009/10</c:v>
                </c:pt>
              </c:strCache>
            </c:strRef>
          </c:cat>
          <c:val>
            <c:numRef>
              <c:f>'Golden Plover'!$D$39:$M$39</c:f>
              <c:numCache>
                <c:formatCode>General</c:formatCode>
                <c:ptCount val="10"/>
                <c:pt idx="0">
                  <c:v>281.2</c:v>
                </c:pt>
                <c:pt idx="1">
                  <c:v>554</c:v>
                </c:pt>
                <c:pt idx="2">
                  <c:v>306</c:v>
                </c:pt>
                <c:pt idx="3">
                  <c:v>446.2</c:v>
                </c:pt>
                <c:pt idx="4">
                  <c:v>890</c:v>
                </c:pt>
                <c:pt idx="5">
                  <c:v>784</c:v>
                </c:pt>
                <c:pt idx="6">
                  <c:v>438.4</c:v>
                </c:pt>
                <c:pt idx="7">
                  <c:v>890.6</c:v>
                </c:pt>
                <c:pt idx="8">
                  <c:v>216.8</c:v>
                </c:pt>
                <c:pt idx="9">
                  <c:v>337</c:v>
                </c:pt>
              </c:numCache>
            </c:numRef>
          </c:val>
          <c:extLst>
            <c:ext xmlns:c16="http://schemas.microsoft.com/office/drawing/2014/chart" uri="{C3380CC4-5D6E-409C-BE32-E72D297353CC}">
              <c16:uniqueId val="{00000000-5F6F-46FA-B05D-7C131CC3109B}"/>
            </c:ext>
          </c:extLst>
        </c:ser>
        <c:ser>
          <c:idx val="1"/>
          <c:order val="1"/>
          <c:tx>
            <c:strRef>
              <c:f>'Golden Plover'!$C$40</c:f>
              <c:strCache>
                <c:ptCount val="1"/>
                <c:pt idx="0">
                  <c:v>Lower Farm</c:v>
                </c:pt>
              </c:strCache>
            </c:strRef>
          </c:tx>
          <c:spPr>
            <a:solidFill>
              <a:schemeClr val="accent2"/>
            </a:solidFill>
            <a:ln>
              <a:noFill/>
            </a:ln>
            <a:effectLst/>
          </c:spPr>
          <c:invertIfNegative val="0"/>
          <c:cat>
            <c:strRef>
              <c:f>'Golden Plover'!$D$38:$M$38</c:f>
              <c:strCache>
                <c:ptCount val="10"/>
                <c:pt idx="0">
                  <c:v>2000/1</c:v>
                </c:pt>
                <c:pt idx="1">
                  <c:v>2001/2</c:v>
                </c:pt>
                <c:pt idx="2">
                  <c:v>2002/3</c:v>
                </c:pt>
                <c:pt idx="3">
                  <c:v>2003/4</c:v>
                </c:pt>
                <c:pt idx="4">
                  <c:v>2004/5</c:v>
                </c:pt>
                <c:pt idx="5">
                  <c:v>2005/6</c:v>
                </c:pt>
                <c:pt idx="6">
                  <c:v>2006/7</c:v>
                </c:pt>
                <c:pt idx="7">
                  <c:v>2007/8</c:v>
                </c:pt>
                <c:pt idx="8">
                  <c:v>2008/9</c:v>
                </c:pt>
                <c:pt idx="9">
                  <c:v>2009/10</c:v>
                </c:pt>
              </c:strCache>
            </c:strRef>
          </c:cat>
          <c:val>
            <c:numRef>
              <c:f>'Golden Plover'!$D$40:$M$40</c:f>
              <c:numCache>
                <c:formatCode>General</c:formatCode>
                <c:ptCount val="10"/>
                <c:pt idx="0">
                  <c:v>1440</c:v>
                </c:pt>
                <c:pt idx="1">
                  <c:v>2680</c:v>
                </c:pt>
                <c:pt idx="2">
                  <c:v>501.2</c:v>
                </c:pt>
                <c:pt idx="3">
                  <c:v>479.2</c:v>
                </c:pt>
                <c:pt idx="4">
                  <c:v>871.6</c:v>
                </c:pt>
                <c:pt idx="5">
                  <c:v>2100</c:v>
                </c:pt>
                <c:pt idx="6">
                  <c:v>537.4</c:v>
                </c:pt>
                <c:pt idx="7">
                  <c:v>454</c:v>
                </c:pt>
                <c:pt idx="8">
                  <c:v>102.8</c:v>
                </c:pt>
                <c:pt idx="9">
                  <c:v>96</c:v>
                </c:pt>
              </c:numCache>
            </c:numRef>
          </c:val>
          <c:extLst>
            <c:ext xmlns:c16="http://schemas.microsoft.com/office/drawing/2014/chart" uri="{C3380CC4-5D6E-409C-BE32-E72D297353CC}">
              <c16:uniqueId val="{00000001-5F6F-46FA-B05D-7C131CC3109B}"/>
            </c:ext>
          </c:extLst>
        </c:ser>
        <c:ser>
          <c:idx val="2"/>
          <c:order val="2"/>
          <c:tx>
            <c:strRef>
              <c:f>'Golden Plover'!$C$41</c:f>
              <c:strCache>
                <c:ptCount val="1"/>
                <c:pt idx="0">
                  <c:v>West Ilsley area</c:v>
                </c:pt>
              </c:strCache>
            </c:strRef>
          </c:tx>
          <c:spPr>
            <a:solidFill>
              <a:schemeClr val="accent3"/>
            </a:solidFill>
            <a:ln>
              <a:noFill/>
            </a:ln>
            <a:effectLst/>
          </c:spPr>
          <c:invertIfNegative val="0"/>
          <c:cat>
            <c:strRef>
              <c:f>'Golden Plover'!$D$38:$M$38</c:f>
              <c:strCache>
                <c:ptCount val="10"/>
                <c:pt idx="0">
                  <c:v>2000/1</c:v>
                </c:pt>
                <c:pt idx="1">
                  <c:v>2001/2</c:v>
                </c:pt>
                <c:pt idx="2">
                  <c:v>2002/3</c:v>
                </c:pt>
                <c:pt idx="3">
                  <c:v>2003/4</c:v>
                </c:pt>
                <c:pt idx="4">
                  <c:v>2004/5</c:v>
                </c:pt>
                <c:pt idx="5">
                  <c:v>2005/6</c:v>
                </c:pt>
                <c:pt idx="6">
                  <c:v>2006/7</c:v>
                </c:pt>
                <c:pt idx="7">
                  <c:v>2007/8</c:v>
                </c:pt>
                <c:pt idx="8">
                  <c:v>2008/9</c:v>
                </c:pt>
                <c:pt idx="9">
                  <c:v>2009/10</c:v>
                </c:pt>
              </c:strCache>
            </c:strRef>
          </c:cat>
          <c:val>
            <c:numRef>
              <c:f>'Golden Plover'!$D$41:$M$41</c:f>
              <c:numCache>
                <c:formatCode>General</c:formatCode>
                <c:ptCount val="10"/>
                <c:pt idx="0">
                  <c:v>0</c:v>
                </c:pt>
                <c:pt idx="1">
                  <c:v>32</c:v>
                </c:pt>
                <c:pt idx="2">
                  <c:v>242.8</c:v>
                </c:pt>
                <c:pt idx="3">
                  <c:v>364.6</c:v>
                </c:pt>
                <c:pt idx="4">
                  <c:v>212</c:v>
                </c:pt>
                <c:pt idx="5">
                  <c:v>297</c:v>
                </c:pt>
                <c:pt idx="6">
                  <c:v>275.39999999999998</c:v>
                </c:pt>
                <c:pt idx="7">
                  <c:v>24.4</c:v>
                </c:pt>
                <c:pt idx="8">
                  <c:v>44.8</c:v>
                </c:pt>
                <c:pt idx="9">
                  <c:v>11</c:v>
                </c:pt>
              </c:numCache>
            </c:numRef>
          </c:val>
          <c:extLst>
            <c:ext xmlns:c16="http://schemas.microsoft.com/office/drawing/2014/chart" uri="{C3380CC4-5D6E-409C-BE32-E72D297353CC}">
              <c16:uniqueId val="{00000002-5F6F-46FA-B05D-7C131CC3109B}"/>
            </c:ext>
          </c:extLst>
        </c:ser>
        <c:ser>
          <c:idx val="3"/>
          <c:order val="3"/>
          <c:tx>
            <c:strRef>
              <c:f>'Golden Plover'!$C$42</c:f>
              <c:strCache>
                <c:ptCount val="1"/>
                <c:pt idx="0">
                  <c:v>Maidenhead W</c:v>
                </c:pt>
              </c:strCache>
            </c:strRef>
          </c:tx>
          <c:spPr>
            <a:solidFill>
              <a:schemeClr val="accent4"/>
            </a:solidFill>
            <a:ln>
              <a:noFill/>
            </a:ln>
            <a:effectLst/>
          </c:spPr>
          <c:invertIfNegative val="0"/>
          <c:cat>
            <c:strRef>
              <c:f>'Golden Plover'!$D$38:$M$38</c:f>
              <c:strCache>
                <c:ptCount val="10"/>
                <c:pt idx="0">
                  <c:v>2000/1</c:v>
                </c:pt>
                <c:pt idx="1">
                  <c:v>2001/2</c:v>
                </c:pt>
                <c:pt idx="2">
                  <c:v>2002/3</c:v>
                </c:pt>
                <c:pt idx="3">
                  <c:v>2003/4</c:v>
                </c:pt>
                <c:pt idx="4">
                  <c:v>2004/5</c:v>
                </c:pt>
                <c:pt idx="5">
                  <c:v>2005/6</c:v>
                </c:pt>
                <c:pt idx="6">
                  <c:v>2006/7</c:v>
                </c:pt>
                <c:pt idx="7">
                  <c:v>2007/8</c:v>
                </c:pt>
                <c:pt idx="8">
                  <c:v>2008/9</c:v>
                </c:pt>
                <c:pt idx="9">
                  <c:v>2009/10</c:v>
                </c:pt>
              </c:strCache>
            </c:strRef>
          </c:cat>
          <c:val>
            <c:numRef>
              <c:f>'Golden Plover'!$D$42:$M$42</c:f>
              <c:numCache>
                <c:formatCode>General</c:formatCode>
                <c:ptCount val="10"/>
                <c:pt idx="0">
                  <c:v>314.60000000000002</c:v>
                </c:pt>
                <c:pt idx="1">
                  <c:v>76.400000000000006</c:v>
                </c:pt>
                <c:pt idx="2">
                  <c:v>29.4</c:v>
                </c:pt>
                <c:pt idx="3">
                  <c:v>136.4</c:v>
                </c:pt>
                <c:pt idx="4">
                  <c:v>50</c:v>
                </c:pt>
                <c:pt idx="5">
                  <c:v>187</c:v>
                </c:pt>
                <c:pt idx="6">
                  <c:v>32.4</c:v>
                </c:pt>
                <c:pt idx="7">
                  <c:v>452</c:v>
                </c:pt>
                <c:pt idx="8">
                  <c:v>612.4</c:v>
                </c:pt>
                <c:pt idx="9">
                  <c:v>284.8</c:v>
                </c:pt>
              </c:numCache>
            </c:numRef>
          </c:val>
          <c:extLst>
            <c:ext xmlns:c16="http://schemas.microsoft.com/office/drawing/2014/chart" uri="{C3380CC4-5D6E-409C-BE32-E72D297353CC}">
              <c16:uniqueId val="{00000003-5F6F-46FA-B05D-7C131CC3109B}"/>
            </c:ext>
          </c:extLst>
        </c:ser>
        <c:ser>
          <c:idx val="4"/>
          <c:order val="4"/>
          <c:tx>
            <c:strRef>
              <c:f>'Golden Plover'!$C$43</c:f>
              <c:strCache>
                <c:ptCount val="1"/>
                <c:pt idx="0">
                  <c:v>Greenham</c:v>
                </c:pt>
              </c:strCache>
            </c:strRef>
          </c:tx>
          <c:spPr>
            <a:solidFill>
              <a:schemeClr val="accent5"/>
            </a:solidFill>
            <a:ln>
              <a:noFill/>
            </a:ln>
            <a:effectLst/>
          </c:spPr>
          <c:invertIfNegative val="0"/>
          <c:cat>
            <c:strRef>
              <c:f>'Golden Plover'!$D$38:$M$38</c:f>
              <c:strCache>
                <c:ptCount val="10"/>
                <c:pt idx="0">
                  <c:v>2000/1</c:v>
                </c:pt>
                <c:pt idx="1">
                  <c:v>2001/2</c:v>
                </c:pt>
                <c:pt idx="2">
                  <c:v>2002/3</c:v>
                </c:pt>
                <c:pt idx="3">
                  <c:v>2003/4</c:v>
                </c:pt>
                <c:pt idx="4">
                  <c:v>2004/5</c:v>
                </c:pt>
                <c:pt idx="5">
                  <c:v>2005/6</c:v>
                </c:pt>
                <c:pt idx="6">
                  <c:v>2006/7</c:v>
                </c:pt>
                <c:pt idx="7">
                  <c:v>2007/8</c:v>
                </c:pt>
                <c:pt idx="8">
                  <c:v>2008/9</c:v>
                </c:pt>
                <c:pt idx="9">
                  <c:v>2009/10</c:v>
                </c:pt>
              </c:strCache>
            </c:strRef>
          </c:cat>
          <c:val>
            <c:numRef>
              <c:f>'Golden Plover'!$D$43:$M$43</c:f>
              <c:numCache>
                <c:formatCode>General</c:formatCode>
                <c:ptCount val="10"/>
                <c:pt idx="0">
                  <c:v>0</c:v>
                </c:pt>
                <c:pt idx="1">
                  <c:v>10</c:v>
                </c:pt>
                <c:pt idx="2">
                  <c:v>171.2</c:v>
                </c:pt>
                <c:pt idx="3">
                  <c:v>219.4</c:v>
                </c:pt>
                <c:pt idx="4">
                  <c:v>201.8</c:v>
                </c:pt>
                <c:pt idx="5">
                  <c:v>47</c:v>
                </c:pt>
                <c:pt idx="6">
                  <c:v>210</c:v>
                </c:pt>
                <c:pt idx="7">
                  <c:v>263.60000000000002</c:v>
                </c:pt>
                <c:pt idx="8">
                  <c:v>60</c:v>
                </c:pt>
                <c:pt idx="9">
                  <c:v>28</c:v>
                </c:pt>
              </c:numCache>
            </c:numRef>
          </c:val>
          <c:extLst>
            <c:ext xmlns:c16="http://schemas.microsoft.com/office/drawing/2014/chart" uri="{C3380CC4-5D6E-409C-BE32-E72D297353CC}">
              <c16:uniqueId val="{00000004-5F6F-46FA-B05D-7C131CC3109B}"/>
            </c:ext>
          </c:extLst>
        </c:ser>
        <c:dLbls>
          <c:showLegendKey val="0"/>
          <c:showVal val="0"/>
          <c:showCatName val="0"/>
          <c:showSerName val="0"/>
          <c:showPercent val="0"/>
          <c:showBubbleSize val="0"/>
        </c:dLbls>
        <c:gapWidth val="219"/>
        <c:overlap val="-27"/>
        <c:axId val="456798720"/>
        <c:axId val="456800688"/>
      </c:barChart>
      <c:catAx>
        <c:axId val="45679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800688"/>
        <c:crosses val="autoZero"/>
        <c:auto val="1"/>
        <c:lblAlgn val="ctr"/>
        <c:lblOffset val="100"/>
        <c:noMultiLvlLbl val="0"/>
      </c:catAx>
      <c:valAx>
        <c:axId val="456800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798720"/>
        <c:crosses val="autoZero"/>
        <c:crossBetween val="between"/>
      </c:valAx>
      <c:spPr>
        <a:noFill/>
        <a:ln>
          <a:noFill/>
        </a:ln>
        <a:effectLst/>
      </c:spPr>
    </c:plotArea>
    <c:legend>
      <c:legendPos val="b"/>
      <c:layout>
        <c:manualLayout>
          <c:xMode val="edge"/>
          <c:yMode val="edge"/>
          <c:x val="0.7381019602279445"/>
          <c:y val="4.7368655189287782E-3"/>
          <c:w val="0.25679322262934956"/>
          <c:h val="0.647569991251093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spPr>
            <a:solidFill>
              <a:schemeClr val="accent1"/>
            </a:solidFill>
            <a:ln>
              <a:noFill/>
            </a:ln>
            <a:effectLst/>
          </c:spPr>
          <c:invertIfNegative val="0"/>
          <c:cat>
            <c:strRef>
              <c:f>'Grey Plover'!$I$3:$I$8</c:f>
              <c:strCache>
                <c:ptCount val="6"/>
                <c:pt idx="0">
                  <c:v>1924-1945</c:v>
                </c:pt>
                <c:pt idx="1">
                  <c:v>1946 to 1965</c:v>
                </c:pt>
                <c:pt idx="2">
                  <c:v>1966 to1985</c:v>
                </c:pt>
                <c:pt idx="3">
                  <c:v>1986 to1995</c:v>
                </c:pt>
                <c:pt idx="4">
                  <c:v>1996 to2005</c:v>
                </c:pt>
                <c:pt idx="5">
                  <c:v>2006 to2011</c:v>
                </c:pt>
              </c:strCache>
            </c:strRef>
          </c:cat>
          <c:val>
            <c:numRef>
              <c:f>'Grey Plover'!$K$3:$K$8</c:f>
              <c:numCache>
                <c:formatCode>General</c:formatCode>
                <c:ptCount val="6"/>
                <c:pt idx="0" formatCode="0.00">
                  <c:v>0.27272727272727271</c:v>
                </c:pt>
                <c:pt idx="1">
                  <c:v>0.4</c:v>
                </c:pt>
                <c:pt idx="2">
                  <c:v>1.9</c:v>
                </c:pt>
                <c:pt idx="3">
                  <c:v>7</c:v>
                </c:pt>
                <c:pt idx="4">
                  <c:v>4.2</c:v>
                </c:pt>
                <c:pt idx="5">
                  <c:v>2.5</c:v>
                </c:pt>
              </c:numCache>
            </c:numRef>
          </c:val>
          <c:extLst>
            <c:ext xmlns:c16="http://schemas.microsoft.com/office/drawing/2014/chart" uri="{C3380CC4-5D6E-409C-BE32-E72D297353CC}">
              <c16:uniqueId val="{00000001-7386-4D08-9B1E-86ECF80CA51A}"/>
            </c:ext>
          </c:extLst>
        </c:ser>
        <c:dLbls>
          <c:showLegendKey val="0"/>
          <c:showVal val="0"/>
          <c:showCatName val="0"/>
          <c:showSerName val="0"/>
          <c:showPercent val="0"/>
          <c:showBubbleSize val="0"/>
        </c:dLbls>
        <c:gapWidth val="219"/>
        <c:overlap val="-27"/>
        <c:axId val="301234232"/>
        <c:axId val="301234560"/>
      </c:barChart>
      <c:catAx>
        <c:axId val="301234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1234560"/>
        <c:crosses val="autoZero"/>
        <c:auto val="1"/>
        <c:lblAlgn val="ctr"/>
        <c:lblOffset val="100"/>
        <c:noMultiLvlLbl val="0"/>
      </c:catAx>
      <c:valAx>
        <c:axId val="30123456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123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'Grey Plover'!$C$25:$N$25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'Grey Plover'!$C$26:$N$26</c:f>
              <c:numCache>
                <c:formatCode>General</c:formatCode>
                <c:ptCount val="12"/>
                <c:pt idx="0">
                  <c:v>4</c:v>
                </c:pt>
                <c:pt idx="1">
                  <c:v>1</c:v>
                </c:pt>
                <c:pt idx="2">
                  <c:v>10</c:v>
                </c:pt>
                <c:pt idx="3">
                  <c:v>31</c:v>
                </c:pt>
                <c:pt idx="4">
                  <c:v>78</c:v>
                </c:pt>
                <c:pt idx="5">
                  <c:v>2</c:v>
                </c:pt>
                <c:pt idx="6">
                  <c:v>6</c:v>
                </c:pt>
                <c:pt idx="7">
                  <c:v>6</c:v>
                </c:pt>
                <c:pt idx="8">
                  <c:v>11</c:v>
                </c:pt>
                <c:pt idx="9">
                  <c:v>18</c:v>
                </c:pt>
                <c:pt idx="10">
                  <c:v>7</c:v>
                </c:pt>
                <c:pt idx="11">
                  <c:v>5</c:v>
                </c:pt>
              </c:numCache>
            </c:numRef>
          </c:val>
          <c:extLst>
            <c:ext xmlns:c16="http://schemas.microsoft.com/office/drawing/2014/chart" uri="{C3380CC4-5D6E-409C-BE32-E72D297353CC}">
              <c16:uniqueId val="{00000000-55CE-40AE-B99B-2A8A1CC32DB6}"/>
            </c:ext>
          </c:extLst>
        </c:ser>
        <c:dLbls>
          <c:showLegendKey val="0"/>
          <c:showVal val="0"/>
          <c:showCatName val="0"/>
          <c:showSerName val="0"/>
          <c:showPercent val="0"/>
          <c:showBubbleSize val="0"/>
        </c:dLbls>
        <c:gapWidth val="219"/>
        <c:overlap val="-27"/>
        <c:axId val="468890352"/>
        <c:axId val="468888056"/>
      </c:barChart>
      <c:catAx>
        <c:axId val="46889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888056"/>
        <c:crosses val="autoZero"/>
        <c:auto val="1"/>
        <c:lblAlgn val="ctr"/>
        <c:lblOffset val="100"/>
        <c:noMultiLvlLbl val="0"/>
      </c:catAx>
      <c:valAx>
        <c:axId val="4688880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890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'Ringed Plover'!$E$11:$P$11</c:f>
              <c:strCache>
                <c:ptCount val="12"/>
                <c:pt idx="0">
                  <c:v>Jan</c:v>
                </c:pt>
                <c:pt idx="1">
                  <c:v>Feb</c:v>
                </c:pt>
                <c:pt idx="2">
                  <c:v>Mar</c:v>
                </c:pt>
                <c:pt idx="3">
                  <c:v>April</c:v>
                </c:pt>
                <c:pt idx="4">
                  <c:v>May</c:v>
                </c:pt>
                <c:pt idx="5">
                  <c:v>June</c:v>
                </c:pt>
                <c:pt idx="6">
                  <c:v>July</c:v>
                </c:pt>
                <c:pt idx="7">
                  <c:v>Aug </c:v>
                </c:pt>
                <c:pt idx="8">
                  <c:v>Sept</c:v>
                </c:pt>
                <c:pt idx="9">
                  <c:v>Oct</c:v>
                </c:pt>
                <c:pt idx="10">
                  <c:v>Nov</c:v>
                </c:pt>
                <c:pt idx="11">
                  <c:v>Dec</c:v>
                </c:pt>
              </c:strCache>
            </c:strRef>
          </c:cat>
          <c:val>
            <c:numRef>
              <c:f>'Ringed Plover'!$E$12:$P$12</c:f>
              <c:numCache>
                <c:formatCode>0.0</c:formatCode>
                <c:ptCount val="12"/>
                <c:pt idx="0">
                  <c:v>0.22222222222222221</c:v>
                </c:pt>
                <c:pt idx="1">
                  <c:v>4</c:v>
                </c:pt>
                <c:pt idx="2">
                  <c:v>13.222222222222221</c:v>
                </c:pt>
                <c:pt idx="3">
                  <c:v>15.944444444444445</c:v>
                </c:pt>
                <c:pt idx="4">
                  <c:v>24.611111111111111</c:v>
                </c:pt>
                <c:pt idx="5">
                  <c:v>9.6666666666666661</c:v>
                </c:pt>
                <c:pt idx="6">
                  <c:v>11.111111111111111</c:v>
                </c:pt>
                <c:pt idx="7">
                  <c:v>10.111111111111111</c:v>
                </c:pt>
                <c:pt idx="8">
                  <c:v>8.2777777777777786</c:v>
                </c:pt>
                <c:pt idx="9">
                  <c:v>1.7777777777777777</c:v>
                </c:pt>
                <c:pt idx="10">
                  <c:v>5.5555555555555552E-2</c:v>
                </c:pt>
                <c:pt idx="11">
                  <c:v>0</c:v>
                </c:pt>
              </c:numCache>
            </c:numRef>
          </c:val>
          <c:extLst>
            <c:ext xmlns:c16="http://schemas.microsoft.com/office/drawing/2014/chart" uri="{C3380CC4-5D6E-409C-BE32-E72D297353CC}">
              <c16:uniqueId val="{00000000-68E0-42AD-BD93-FC8593213BCF}"/>
            </c:ext>
          </c:extLst>
        </c:ser>
        <c:dLbls>
          <c:showLegendKey val="0"/>
          <c:showVal val="0"/>
          <c:showCatName val="0"/>
          <c:showSerName val="0"/>
          <c:showPercent val="0"/>
          <c:showBubbleSize val="0"/>
        </c:dLbls>
        <c:gapWidth val="150"/>
        <c:axId val="129633664"/>
        <c:axId val="130290816"/>
      </c:barChart>
      <c:catAx>
        <c:axId val="129633664"/>
        <c:scaling>
          <c:orientation val="minMax"/>
        </c:scaling>
        <c:delete val="0"/>
        <c:axPos val="b"/>
        <c:numFmt formatCode="General" sourceLinked="0"/>
        <c:majorTickMark val="out"/>
        <c:minorTickMark val="none"/>
        <c:tickLblPos val="nextTo"/>
        <c:crossAx val="130290816"/>
        <c:crosses val="autoZero"/>
        <c:auto val="1"/>
        <c:lblAlgn val="ctr"/>
        <c:lblOffset val="100"/>
        <c:noMultiLvlLbl val="0"/>
      </c:catAx>
      <c:valAx>
        <c:axId val="130290816"/>
        <c:scaling>
          <c:orientation val="minMax"/>
        </c:scaling>
        <c:delete val="0"/>
        <c:axPos val="l"/>
        <c:numFmt formatCode="0.0" sourceLinked="1"/>
        <c:majorTickMark val="out"/>
        <c:minorTickMark val="none"/>
        <c:tickLblPos val="nextTo"/>
        <c:crossAx val="129633664"/>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Whimbrel!$C$14:$N$14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Whimbrel!$C$15:$N$15</c:f>
              <c:numCache>
                <c:formatCode>General</c:formatCode>
                <c:ptCount val="12"/>
                <c:pt idx="0">
                  <c:v>0</c:v>
                </c:pt>
                <c:pt idx="1">
                  <c:v>0</c:v>
                </c:pt>
                <c:pt idx="2">
                  <c:v>0</c:v>
                </c:pt>
                <c:pt idx="3">
                  <c:v>254</c:v>
                </c:pt>
                <c:pt idx="4">
                  <c:v>420</c:v>
                </c:pt>
                <c:pt idx="5">
                  <c:v>4</c:v>
                </c:pt>
                <c:pt idx="6">
                  <c:v>152</c:v>
                </c:pt>
                <c:pt idx="7">
                  <c:v>236</c:v>
                </c:pt>
                <c:pt idx="8">
                  <c:v>27</c:v>
                </c:pt>
                <c:pt idx="9">
                  <c:v>2</c:v>
                </c:pt>
                <c:pt idx="10">
                  <c:v>0</c:v>
                </c:pt>
                <c:pt idx="11">
                  <c:v>0</c:v>
                </c:pt>
              </c:numCache>
            </c:numRef>
          </c:val>
          <c:extLst>
            <c:ext xmlns:c16="http://schemas.microsoft.com/office/drawing/2014/chart" uri="{C3380CC4-5D6E-409C-BE32-E72D297353CC}">
              <c16:uniqueId val="{00000000-514A-4155-B539-C8232A60CF10}"/>
            </c:ext>
          </c:extLst>
        </c:ser>
        <c:ser>
          <c:idx val="1"/>
          <c:order val="1"/>
          <c:spPr>
            <a:solidFill>
              <a:schemeClr val="accent2"/>
            </a:solidFill>
            <a:ln>
              <a:noFill/>
            </a:ln>
            <a:effectLst/>
          </c:spPr>
          <c:invertIfNegative val="0"/>
          <c:cat>
            <c:strRef>
              <c:f>Whimbrel!$C$14:$N$14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Whimbrel!$C$16:$N$16</c:f>
              <c:numCache>
                <c:formatCode>General</c:formatCode>
                <c:ptCount val="12"/>
                <c:pt idx="0">
                  <c:v>0</c:v>
                </c:pt>
                <c:pt idx="1">
                  <c:v>0</c:v>
                </c:pt>
                <c:pt idx="2">
                  <c:v>0</c:v>
                </c:pt>
                <c:pt idx="3">
                  <c:v>121</c:v>
                </c:pt>
                <c:pt idx="4">
                  <c:v>146</c:v>
                </c:pt>
                <c:pt idx="5">
                  <c:v>4</c:v>
                </c:pt>
                <c:pt idx="6">
                  <c:v>61</c:v>
                </c:pt>
                <c:pt idx="7">
                  <c:v>63</c:v>
                </c:pt>
                <c:pt idx="8">
                  <c:v>13</c:v>
                </c:pt>
                <c:pt idx="9">
                  <c:v>2</c:v>
                </c:pt>
                <c:pt idx="10">
                  <c:v>0</c:v>
                </c:pt>
                <c:pt idx="11">
                  <c:v>0</c:v>
                </c:pt>
              </c:numCache>
            </c:numRef>
          </c:val>
          <c:extLst>
            <c:ext xmlns:c16="http://schemas.microsoft.com/office/drawing/2014/chart" uri="{C3380CC4-5D6E-409C-BE32-E72D297353CC}">
              <c16:uniqueId val="{00000001-514A-4155-B539-C8232A60CF10}"/>
            </c:ext>
          </c:extLst>
        </c:ser>
        <c:dLbls>
          <c:showLegendKey val="0"/>
          <c:showVal val="0"/>
          <c:showCatName val="0"/>
          <c:showSerName val="0"/>
          <c:showPercent val="0"/>
          <c:showBubbleSize val="0"/>
        </c:dLbls>
        <c:gapWidth val="219"/>
        <c:overlap val="26"/>
        <c:axId val="443559152"/>
        <c:axId val="524478688"/>
      </c:barChart>
      <c:catAx>
        <c:axId val="44355915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478688"/>
        <c:crosses val="autoZero"/>
        <c:auto val="1"/>
        <c:lblAlgn val="ctr"/>
        <c:lblOffset val="100"/>
        <c:noMultiLvlLbl val="0"/>
      </c:catAx>
      <c:valAx>
        <c:axId val="524478688"/>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559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1"/>
          <c:order val="0"/>
          <c:spPr>
            <a:solidFill>
              <a:schemeClr val="accent1">
                <a:tint val="77000"/>
              </a:schemeClr>
            </a:solidFill>
            <a:ln>
              <a:noFill/>
            </a:ln>
            <a:effectLst/>
          </c:spPr>
          <c:invertIfNegative val="0"/>
          <c:cat>
            <c:strRef>
              <c:f>Curlew!$B$14:$M$14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Curlew!$B$16:$M$16</c:f>
              <c:numCache>
                <c:formatCode>0.0</c:formatCode>
                <c:ptCount val="12"/>
                <c:pt idx="0">
                  <c:v>1.4545454545454546</c:v>
                </c:pt>
                <c:pt idx="1">
                  <c:v>1.2121212121212122</c:v>
                </c:pt>
                <c:pt idx="2">
                  <c:v>3.7272727272727271</c:v>
                </c:pt>
                <c:pt idx="3">
                  <c:v>5.3030303030303028</c:v>
                </c:pt>
                <c:pt idx="4">
                  <c:v>2.4545454545454546</c:v>
                </c:pt>
                <c:pt idx="5">
                  <c:v>2.5757575757575757</c:v>
                </c:pt>
                <c:pt idx="6">
                  <c:v>2.7575757575757578</c:v>
                </c:pt>
                <c:pt idx="7">
                  <c:v>5.5454545454545459</c:v>
                </c:pt>
                <c:pt idx="8">
                  <c:v>1.5454545454545454</c:v>
                </c:pt>
                <c:pt idx="9">
                  <c:v>1.303030303030303</c:v>
                </c:pt>
                <c:pt idx="10">
                  <c:v>0.51515151515151514</c:v>
                </c:pt>
                <c:pt idx="11">
                  <c:v>1.1818181818181819</c:v>
                </c:pt>
              </c:numCache>
            </c:numRef>
          </c:val>
          <c:extLst>
            <c:ext xmlns:c16="http://schemas.microsoft.com/office/drawing/2014/chart" uri="{C3380CC4-5D6E-409C-BE32-E72D297353CC}">
              <c16:uniqueId val="{00000001-A61B-4ED4-AA4D-C4C81A023966}"/>
            </c:ext>
          </c:extLst>
        </c:ser>
        <c:dLbls>
          <c:showLegendKey val="0"/>
          <c:showVal val="0"/>
          <c:showCatName val="0"/>
          <c:showSerName val="0"/>
          <c:showPercent val="0"/>
          <c:showBubbleSize val="0"/>
        </c:dLbls>
        <c:gapWidth val="219"/>
        <c:overlap val="-27"/>
        <c:axId val="402480912"/>
        <c:axId val="402475992"/>
      </c:barChart>
      <c:catAx>
        <c:axId val="40248091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475992"/>
        <c:crosses val="autoZero"/>
        <c:auto val="1"/>
        <c:lblAlgn val="ctr"/>
        <c:lblOffset val="100"/>
        <c:noMultiLvlLbl val="0"/>
      </c:catAx>
      <c:valAx>
        <c:axId val="402475992"/>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48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'Black-tailed Godwit'!$C$22:$F$22</c:f>
              <c:strCache>
                <c:ptCount val="4"/>
                <c:pt idx="0">
                  <c:v>1923 to 1959</c:v>
                </c:pt>
                <c:pt idx="1">
                  <c:v>1960 to 1979</c:v>
                </c:pt>
                <c:pt idx="2">
                  <c:v>1980 to 1999</c:v>
                </c:pt>
                <c:pt idx="3">
                  <c:v>2000 to 2011</c:v>
                </c:pt>
              </c:strCache>
            </c:strRef>
          </c:cat>
          <c:val>
            <c:numRef>
              <c:f>'Black-tailed Godwit'!$C$23:$F$23</c:f>
              <c:numCache>
                <c:formatCode>General</c:formatCode>
                <c:ptCount val="4"/>
                <c:pt idx="0" formatCode="0.0">
                  <c:v>2.8648648648648649</c:v>
                </c:pt>
                <c:pt idx="1">
                  <c:v>2.1</c:v>
                </c:pt>
                <c:pt idx="2">
                  <c:v>6.15</c:v>
                </c:pt>
                <c:pt idx="3">
                  <c:v>29.5</c:v>
                </c:pt>
              </c:numCache>
            </c:numRef>
          </c:val>
          <c:extLst>
            <c:ext xmlns:c16="http://schemas.microsoft.com/office/drawing/2014/chart" uri="{C3380CC4-5D6E-409C-BE32-E72D297353CC}">
              <c16:uniqueId val="{00000000-A2C3-4A78-A70B-85C8F8CB6396}"/>
            </c:ext>
          </c:extLst>
        </c:ser>
        <c:dLbls>
          <c:showLegendKey val="0"/>
          <c:showVal val="0"/>
          <c:showCatName val="0"/>
          <c:showSerName val="0"/>
          <c:showPercent val="0"/>
          <c:showBubbleSize val="0"/>
        </c:dLbls>
        <c:gapWidth val="150"/>
        <c:axId val="131365888"/>
        <c:axId val="131384064"/>
      </c:barChart>
      <c:catAx>
        <c:axId val="131365888"/>
        <c:scaling>
          <c:orientation val="minMax"/>
        </c:scaling>
        <c:delete val="0"/>
        <c:axPos val="b"/>
        <c:numFmt formatCode="General" sourceLinked="0"/>
        <c:majorTickMark val="out"/>
        <c:minorTickMark val="none"/>
        <c:tickLblPos val="nextTo"/>
        <c:crossAx val="131384064"/>
        <c:crosses val="autoZero"/>
        <c:auto val="1"/>
        <c:lblAlgn val="ctr"/>
        <c:lblOffset val="100"/>
        <c:noMultiLvlLbl val="0"/>
      </c:catAx>
      <c:valAx>
        <c:axId val="131384064"/>
        <c:scaling>
          <c:orientation val="minMax"/>
        </c:scaling>
        <c:delete val="0"/>
        <c:axPos val="l"/>
        <c:numFmt formatCode="0.0" sourceLinked="1"/>
        <c:majorTickMark val="out"/>
        <c:minorTickMark val="none"/>
        <c:tickLblPos val="nextTo"/>
        <c:crossAx val="131365888"/>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'Black-tailed Godwit'!$C$11:$N$11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'Black-tailed Godwit'!$C$12:$N$12</c:f>
              <c:numCache>
                <c:formatCode>General</c:formatCode>
                <c:ptCount val="12"/>
                <c:pt idx="0">
                  <c:v>0</c:v>
                </c:pt>
                <c:pt idx="1">
                  <c:v>2</c:v>
                </c:pt>
                <c:pt idx="2">
                  <c:v>39</c:v>
                </c:pt>
                <c:pt idx="3">
                  <c:v>46</c:v>
                </c:pt>
                <c:pt idx="4">
                  <c:v>52</c:v>
                </c:pt>
                <c:pt idx="5">
                  <c:v>29</c:v>
                </c:pt>
                <c:pt idx="6">
                  <c:v>165</c:v>
                </c:pt>
                <c:pt idx="7">
                  <c:v>184</c:v>
                </c:pt>
                <c:pt idx="8">
                  <c:v>93</c:v>
                </c:pt>
                <c:pt idx="9">
                  <c:v>8</c:v>
                </c:pt>
                <c:pt idx="10">
                  <c:v>5</c:v>
                </c:pt>
                <c:pt idx="11">
                  <c:v>2</c:v>
                </c:pt>
              </c:numCache>
            </c:numRef>
          </c:val>
          <c:extLst>
            <c:ext xmlns:c16="http://schemas.microsoft.com/office/drawing/2014/chart" uri="{C3380CC4-5D6E-409C-BE32-E72D297353CC}">
              <c16:uniqueId val="{00000000-DA91-4AE0-8184-461818FE3CF4}"/>
            </c:ext>
          </c:extLst>
        </c:ser>
        <c:dLbls>
          <c:showLegendKey val="0"/>
          <c:showVal val="0"/>
          <c:showCatName val="0"/>
          <c:showSerName val="0"/>
          <c:showPercent val="0"/>
          <c:showBubbleSize val="0"/>
        </c:dLbls>
        <c:gapWidth val="50"/>
        <c:overlap val="-27"/>
        <c:axId val="579446616"/>
        <c:axId val="579442680"/>
      </c:barChart>
      <c:catAx>
        <c:axId val="57944661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442680"/>
        <c:crosses val="autoZero"/>
        <c:auto val="1"/>
        <c:lblAlgn val="ctr"/>
        <c:lblOffset val="100"/>
        <c:noMultiLvlLbl val="0"/>
      </c:catAx>
      <c:valAx>
        <c:axId val="57944268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446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'Bar-tailed Godwit'!$C$24:$F$24</c:f>
              <c:strCache>
                <c:ptCount val="4"/>
                <c:pt idx="0">
                  <c:v>1923-59</c:v>
                </c:pt>
                <c:pt idx="1">
                  <c:v>1960-79</c:v>
                </c:pt>
                <c:pt idx="2">
                  <c:v>1980-99</c:v>
                </c:pt>
                <c:pt idx="3">
                  <c:v>2000-11</c:v>
                </c:pt>
              </c:strCache>
            </c:strRef>
          </c:cat>
          <c:val>
            <c:numRef>
              <c:f>'Bar-tailed Godwit'!$C$25:$F$25</c:f>
              <c:numCache>
                <c:formatCode>0.0</c:formatCode>
                <c:ptCount val="4"/>
                <c:pt idx="0">
                  <c:v>0.77777777777777779</c:v>
                </c:pt>
                <c:pt idx="1">
                  <c:v>6.4</c:v>
                </c:pt>
                <c:pt idx="2">
                  <c:v>5.9</c:v>
                </c:pt>
                <c:pt idx="3">
                  <c:v>17.083333333333332</c:v>
                </c:pt>
              </c:numCache>
            </c:numRef>
          </c:val>
          <c:extLst>
            <c:ext xmlns:c16="http://schemas.microsoft.com/office/drawing/2014/chart" uri="{C3380CC4-5D6E-409C-BE32-E72D297353CC}">
              <c16:uniqueId val="{00000000-BF1C-4EEC-B2BA-743F5F373003}"/>
            </c:ext>
          </c:extLst>
        </c:ser>
        <c:dLbls>
          <c:showLegendKey val="0"/>
          <c:showVal val="0"/>
          <c:showCatName val="0"/>
          <c:showSerName val="0"/>
          <c:showPercent val="0"/>
          <c:showBubbleSize val="0"/>
        </c:dLbls>
        <c:gapWidth val="150"/>
        <c:axId val="131477888"/>
        <c:axId val="131479424"/>
      </c:barChart>
      <c:catAx>
        <c:axId val="131477888"/>
        <c:scaling>
          <c:orientation val="minMax"/>
        </c:scaling>
        <c:delete val="0"/>
        <c:axPos val="b"/>
        <c:numFmt formatCode="General" sourceLinked="0"/>
        <c:majorTickMark val="out"/>
        <c:minorTickMark val="none"/>
        <c:tickLblPos val="nextTo"/>
        <c:crossAx val="131479424"/>
        <c:crosses val="autoZero"/>
        <c:auto val="1"/>
        <c:lblAlgn val="ctr"/>
        <c:lblOffset val="100"/>
        <c:noMultiLvlLbl val="0"/>
      </c:catAx>
      <c:valAx>
        <c:axId val="131479424"/>
        <c:scaling>
          <c:orientation val="minMax"/>
        </c:scaling>
        <c:delete val="0"/>
        <c:axPos val="l"/>
        <c:numFmt formatCode="0.0" sourceLinked="1"/>
        <c:majorTickMark val="out"/>
        <c:minorTickMark val="none"/>
        <c:tickLblPos val="nextTo"/>
        <c:crossAx val="131477888"/>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'Bar-tailed Godwit'!$C$12:$N$12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'Bar-tailed Godwit'!$C$13:$N$13</c:f>
              <c:numCache>
                <c:formatCode>General</c:formatCode>
                <c:ptCount val="12"/>
                <c:pt idx="0">
                  <c:v>1</c:v>
                </c:pt>
                <c:pt idx="1">
                  <c:v>2</c:v>
                </c:pt>
                <c:pt idx="2">
                  <c:v>3</c:v>
                </c:pt>
                <c:pt idx="3">
                  <c:v>161</c:v>
                </c:pt>
                <c:pt idx="4">
                  <c:v>108</c:v>
                </c:pt>
                <c:pt idx="5">
                  <c:v>8</c:v>
                </c:pt>
                <c:pt idx="6">
                  <c:v>2</c:v>
                </c:pt>
                <c:pt idx="7">
                  <c:v>127</c:v>
                </c:pt>
                <c:pt idx="8">
                  <c:v>54</c:v>
                </c:pt>
                <c:pt idx="9">
                  <c:v>10</c:v>
                </c:pt>
                <c:pt idx="10">
                  <c:v>3</c:v>
                </c:pt>
                <c:pt idx="11">
                  <c:v>0</c:v>
                </c:pt>
              </c:numCache>
            </c:numRef>
          </c:val>
          <c:extLst>
            <c:ext xmlns:c16="http://schemas.microsoft.com/office/drawing/2014/chart" uri="{C3380CC4-5D6E-409C-BE32-E72D297353CC}">
              <c16:uniqueId val="{00000000-DA81-48C1-BCB4-3DD745370D43}"/>
            </c:ext>
          </c:extLst>
        </c:ser>
        <c:dLbls>
          <c:showLegendKey val="0"/>
          <c:showVal val="0"/>
          <c:showCatName val="0"/>
          <c:showSerName val="0"/>
          <c:showPercent val="0"/>
          <c:showBubbleSize val="0"/>
        </c:dLbls>
        <c:gapWidth val="50"/>
        <c:overlap val="-27"/>
        <c:axId val="579442352"/>
        <c:axId val="579447600"/>
      </c:barChart>
      <c:catAx>
        <c:axId val="579442352"/>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447600"/>
        <c:crosses val="autoZero"/>
        <c:auto val="1"/>
        <c:lblAlgn val="ctr"/>
        <c:lblOffset val="100"/>
        <c:noMultiLvlLbl val="0"/>
      </c:catAx>
      <c:valAx>
        <c:axId val="57944760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44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Gadwall!$C$12:$N$12</c:f>
              <c:strCache>
                <c:ptCount val="12"/>
                <c:pt idx="0">
                  <c:v>J</c:v>
                </c:pt>
                <c:pt idx="1">
                  <c:v>F</c:v>
                </c:pt>
                <c:pt idx="2">
                  <c:v>M</c:v>
                </c:pt>
                <c:pt idx="3">
                  <c:v>A</c:v>
                </c:pt>
                <c:pt idx="4">
                  <c:v>M</c:v>
                </c:pt>
                <c:pt idx="5">
                  <c:v>J</c:v>
                </c:pt>
                <c:pt idx="6">
                  <c:v>J</c:v>
                </c:pt>
                <c:pt idx="7">
                  <c:v>A</c:v>
                </c:pt>
                <c:pt idx="8">
                  <c:v>S</c:v>
                </c:pt>
                <c:pt idx="9">
                  <c:v>O</c:v>
                </c:pt>
                <c:pt idx="10">
                  <c:v>N</c:v>
                </c:pt>
                <c:pt idx="11">
                  <c:v>D</c:v>
                </c:pt>
              </c:strCache>
            </c:strRef>
          </c:cat>
          <c:val>
            <c:numRef>
              <c:f>Gadwall!$C$13:$N$13</c:f>
              <c:numCache>
                <c:formatCode>0</c:formatCode>
                <c:ptCount val="12"/>
                <c:pt idx="0">
                  <c:v>886</c:v>
                </c:pt>
                <c:pt idx="1">
                  <c:v>603.11111111111109</c:v>
                </c:pt>
                <c:pt idx="2">
                  <c:v>305.66666666666669</c:v>
                </c:pt>
                <c:pt idx="3">
                  <c:v>89.444444444444443</c:v>
                </c:pt>
                <c:pt idx="4">
                  <c:v>46</c:v>
                </c:pt>
                <c:pt idx="5">
                  <c:v>56.111111111111114</c:v>
                </c:pt>
                <c:pt idx="6">
                  <c:v>43.555555555555557</c:v>
                </c:pt>
                <c:pt idx="7">
                  <c:v>119.66666666666667</c:v>
                </c:pt>
                <c:pt idx="8">
                  <c:v>368.44444444444446</c:v>
                </c:pt>
                <c:pt idx="9">
                  <c:v>460.66666666666669</c:v>
                </c:pt>
                <c:pt idx="10">
                  <c:v>632.11111111111109</c:v>
                </c:pt>
                <c:pt idx="11">
                  <c:v>855.33333333333337</c:v>
                </c:pt>
              </c:numCache>
            </c:numRef>
          </c:val>
          <c:extLst>
            <c:ext xmlns:c16="http://schemas.microsoft.com/office/drawing/2014/chart" uri="{C3380CC4-5D6E-409C-BE32-E72D297353CC}">
              <c16:uniqueId val="{00000000-C933-480A-B40C-9AEEAD677E9D}"/>
            </c:ext>
          </c:extLst>
        </c:ser>
        <c:dLbls>
          <c:showLegendKey val="0"/>
          <c:showVal val="0"/>
          <c:showCatName val="0"/>
          <c:showSerName val="0"/>
          <c:showPercent val="0"/>
          <c:showBubbleSize val="0"/>
        </c:dLbls>
        <c:gapWidth val="50"/>
        <c:axId val="118606848"/>
        <c:axId val="118362880"/>
      </c:barChart>
      <c:catAx>
        <c:axId val="118606848"/>
        <c:scaling>
          <c:orientation val="minMax"/>
        </c:scaling>
        <c:delete val="0"/>
        <c:axPos val="b"/>
        <c:numFmt formatCode="General" sourceLinked="0"/>
        <c:majorTickMark val="out"/>
        <c:minorTickMark val="none"/>
        <c:tickLblPos val="nextTo"/>
        <c:crossAx val="118362880"/>
        <c:crosses val="autoZero"/>
        <c:auto val="1"/>
        <c:lblAlgn val="ctr"/>
        <c:lblOffset val="100"/>
        <c:noMultiLvlLbl val="0"/>
      </c:catAx>
      <c:valAx>
        <c:axId val="118362880"/>
        <c:scaling>
          <c:orientation val="minMax"/>
        </c:scaling>
        <c:delete val="0"/>
        <c:axPos val="l"/>
        <c:numFmt formatCode="0" sourceLinked="1"/>
        <c:majorTickMark val="out"/>
        <c:minorTickMark val="none"/>
        <c:tickLblPos val="nextTo"/>
        <c:crossAx val="118606848"/>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Turnstone!$C$25:$F$25</c:f>
              <c:strCache>
                <c:ptCount val="4"/>
                <c:pt idx="0">
                  <c:v>1922 to 1959</c:v>
                </c:pt>
                <c:pt idx="1">
                  <c:v>1960 to 1979</c:v>
                </c:pt>
                <c:pt idx="2">
                  <c:v>1980 to 1999</c:v>
                </c:pt>
                <c:pt idx="3">
                  <c:v>2000 to 2011</c:v>
                </c:pt>
              </c:strCache>
            </c:strRef>
          </c:cat>
          <c:val>
            <c:numRef>
              <c:f>Turnstone!$C$26:$F$26</c:f>
              <c:numCache>
                <c:formatCode>0.0</c:formatCode>
                <c:ptCount val="4"/>
                <c:pt idx="0">
                  <c:v>0.86486486486486491</c:v>
                </c:pt>
                <c:pt idx="1">
                  <c:v>1.2</c:v>
                </c:pt>
                <c:pt idx="2">
                  <c:v>7.9</c:v>
                </c:pt>
                <c:pt idx="3">
                  <c:v>9.5833333333333339</c:v>
                </c:pt>
              </c:numCache>
            </c:numRef>
          </c:val>
          <c:extLst>
            <c:ext xmlns:c16="http://schemas.microsoft.com/office/drawing/2014/chart" uri="{C3380CC4-5D6E-409C-BE32-E72D297353CC}">
              <c16:uniqueId val="{00000000-3082-4E02-B730-858AB13D1287}"/>
            </c:ext>
          </c:extLst>
        </c:ser>
        <c:dLbls>
          <c:showLegendKey val="0"/>
          <c:showVal val="0"/>
          <c:showCatName val="0"/>
          <c:showSerName val="0"/>
          <c:showPercent val="0"/>
          <c:showBubbleSize val="0"/>
        </c:dLbls>
        <c:gapWidth val="150"/>
        <c:axId val="130176512"/>
        <c:axId val="130178048"/>
      </c:barChart>
      <c:catAx>
        <c:axId val="130176512"/>
        <c:scaling>
          <c:orientation val="minMax"/>
        </c:scaling>
        <c:delete val="0"/>
        <c:axPos val="b"/>
        <c:numFmt formatCode="General" sourceLinked="0"/>
        <c:majorTickMark val="out"/>
        <c:minorTickMark val="none"/>
        <c:tickLblPos val="nextTo"/>
        <c:crossAx val="130178048"/>
        <c:crosses val="autoZero"/>
        <c:auto val="1"/>
        <c:lblAlgn val="ctr"/>
        <c:lblOffset val="100"/>
        <c:noMultiLvlLbl val="0"/>
      </c:catAx>
      <c:valAx>
        <c:axId val="130178048"/>
        <c:scaling>
          <c:orientation val="minMax"/>
        </c:scaling>
        <c:delete val="0"/>
        <c:axPos val="l"/>
        <c:numFmt formatCode="0.0" sourceLinked="1"/>
        <c:majorTickMark val="out"/>
        <c:minorTickMark val="none"/>
        <c:tickLblPos val="nextTo"/>
        <c:crossAx val="130176512"/>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Turnstone!$C$12:$N$12</c:f>
              <c:strCache>
                <c:ptCount val="12"/>
                <c:pt idx="0">
                  <c:v>Jan</c:v>
                </c:pt>
                <c:pt idx="1">
                  <c:v>Feb</c:v>
                </c:pt>
                <c:pt idx="2">
                  <c:v>Mar</c:v>
                </c:pt>
                <c:pt idx="3">
                  <c:v>Apr</c:v>
                </c:pt>
                <c:pt idx="4">
                  <c:v>May</c:v>
                </c:pt>
                <c:pt idx="5">
                  <c:v>Jun</c:v>
                </c:pt>
                <c:pt idx="6">
                  <c:v>Jul</c:v>
                </c:pt>
                <c:pt idx="7">
                  <c:v>Aug Sep</c:v>
                </c:pt>
                <c:pt idx="9">
                  <c:v>Oct</c:v>
                </c:pt>
                <c:pt idx="10">
                  <c:v>Nov</c:v>
                </c:pt>
                <c:pt idx="11">
                  <c:v>Dec</c:v>
                </c:pt>
              </c:strCache>
            </c:strRef>
          </c:cat>
          <c:val>
            <c:numRef>
              <c:f>Turnstone!$C$13:$N$13</c:f>
              <c:numCache>
                <c:formatCode>General</c:formatCode>
                <c:ptCount val="12"/>
                <c:pt idx="0">
                  <c:v>2</c:v>
                </c:pt>
                <c:pt idx="1">
                  <c:v>1</c:v>
                </c:pt>
                <c:pt idx="2">
                  <c:v>0</c:v>
                </c:pt>
                <c:pt idx="3">
                  <c:v>32</c:v>
                </c:pt>
                <c:pt idx="4">
                  <c:v>128</c:v>
                </c:pt>
                <c:pt idx="5">
                  <c:v>5</c:v>
                </c:pt>
                <c:pt idx="6">
                  <c:v>49</c:v>
                </c:pt>
                <c:pt idx="7">
                  <c:v>82</c:v>
                </c:pt>
                <c:pt idx="8">
                  <c:v>26</c:v>
                </c:pt>
                <c:pt idx="9">
                  <c:v>2</c:v>
                </c:pt>
                <c:pt idx="10">
                  <c:v>2</c:v>
                </c:pt>
                <c:pt idx="11">
                  <c:v>0</c:v>
                </c:pt>
              </c:numCache>
            </c:numRef>
          </c:val>
          <c:extLst>
            <c:ext xmlns:c16="http://schemas.microsoft.com/office/drawing/2014/chart" uri="{C3380CC4-5D6E-409C-BE32-E72D297353CC}">
              <c16:uniqueId val="{00000000-48D1-4EE3-92EB-7224562F7BE9}"/>
            </c:ext>
          </c:extLst>
        </c:ser>
        <c:dLbls>
          <c:showLegendKey val="0"/>
          <c:showVal val="0"/>
          <c:showCatName val="0"/>
          <c:showSerName val="0"/>
          <c:showPercent val="0"/>
          <c:showBubbleSize val="0"/>
        </c:dLbls>
        <c:gapWidth val="50"/>
        <c:overlap val="-27"/>
        <c:axId val="538538576"/>
        <c:axId val="538537920"/>
      </c:barChart>
      <c:catAx>
        <c:axId val="53853857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537920"/>
        <c:crosses val="autoZero"/>
        <c:auto val="1"/>
        <c:lblAlgn val="ctr"/>
        <c:lblOffset val="100"/>
        <c:noMultiLvlLbl val="0"/>
      </c:catAx>
      <c:valAx>
        <c:axId val="53853792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53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Knot!$D$27:$O$27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Knot!$D$28:$O$28</c:f>
              <c:numCache>
                <c:formatCode>General</c:formatCode>
                <c:ptCount val="12"/>
                <c:pt idx="0">
                  <c:v>3</c:v>
                </c:pt>
                <c:pt idx="1">
                  <c:v>4</c:v>
                </c:pt>
                <c:pt idx="2">
                  <c:v>3</c:v>
                </c:pt>
                <c:pt idx="3">
                  <c:v>12</c:v>
                </c:pt>
                <c:pt idx="4">
                  <c:v>9</c:v>
                </c:pt>
                <c:pt idx="5">
                  <c:v>3</c:v>
                </c:pt>
                <c:pt idx="6">
                  <c:v>1</c:v>
                </c:pt>
                <c:pt idx="7">
                  <c:v>16</c:v>
                </c:pt>
                <c:pt idx="8">
                  <c:v>20</c:v>
                </c:pt>
                <c:pt idx="9">
                  <c:v>5</c:v>
                </c:pt>
                <c:pt idx="10">
                  <c:v>5</c:v>
                </c:pt>
                <c:pt idx="11">
                  <c:v>6</c:v>
                </c:pt>
              </c:numCache>
            </c:numRef>
          </c:val>
          <c:extLst>
            <c:ext xmlns:c16="http://schemas.microsoft.com/office/drawing/2014/chart" uri="{C3380CC4-5D6E-409C-BE32-E72D297353CC}">
              <c16:uniqueId val="{00000000-49B3-4E11-9AF1-08E62E0ACBFB}"/>
            </c:ext>
          </c:extLst>
        </c:ser>
        <c:dLbls>
          <c:showLegendKey val="0"/>
          <c:showVal val="0"/>
          <c:showCatName val="0"/>
          <c:showSerName val="0"/>
          <c:showPercent val="0"/>
          <c:showBubbleSize val="0"/>
        </c:dLbls>
        <c:gapWidth val="50"/>
        <c:overlap val="-27"/>
        <c:axId val="402473368"/>
        <c:axId val="402482224"/>
      </c:barChart>
      <c:catAx>
        <c:axId val="4024733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482224"/>
        <c:crosses val="autoZero"/>
        <c:auto val="1"/>
        <c:lblAlgn val="ctr"/>
        <c:lblOffset val="100"/>
        <c:noMultiLvlLbl val="0"/>
      </c:catAx>
      <c:valAx>
        <c:axId val="402482224"/>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47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Ruff!$B$11:$M$11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Ruff!$B$12:$M$12</c:f>
              <c:numCache>
                <c:formatCode>General</c:formatCode>
                <c:ptCount val="12"/>
                <c:pt idx="0">
                  <c:v>0.2</c:v>
                </c:pt>
                <c:pt idx="1">
                  <c:v>0</c:v>
                </c:pt>
                <c:pt idx="2">
                  <c:v>1.6</c:v>
                </c:pt>
                <c:pt idx="3">
                  <c:v>1.3</c:v>
                </c:pt>
                <c:pt idx="4">
                  <c:v>0.8</c:v>
                </c:pt>
                <c:pt idx="5">
                  <c:v>0</c:v>
                </c:pt>
                <c:pt idx="6">
                  <c:v>0</c:v>
                </c:pt>
                <c:pt idx="7">
                  <c:v>3.6</c:v>
                </c:pt>
                <c:pt idx="8">
                  <c:v>2.5</c:v>
                </c:pt>
                <c:pt idx="9">
                  <c:v>0.8</c:v>
                </c:pt>
                <c:pt idx="10">
                  <c:v>0</c:v>
                </c:pt>
                <c:pt idx="11">
                  <c:v>0.3</c:v>
                </c:pt>
              </c:numCache>
            </c:numRef>
          </c:val>
          <c:extLst>
            <c:ext xmlns:c16="http://schemas.microsoft.com/office/drawing/2014/chart" uri="{C3380CC4-5D6E-409C-BE32-E72D297353CC}">
              <c16:uniqueId val="{00000000-C41E-43AF-B313-08177B275F51}"/>
            </c:ext>
          </c:extLst>
        </c:ser>
        <c:dLbls>
          <c:showLegendKey val="0"/>
          <c:showVal val="0"/>
          <c:showCatName val="0"/>
          <c:showSerName val="0"/>
          <c:showPercent val="0"/>
          <c:showBubbleSize val="0"/>
        </c:dLbls>
        <c:gapWidth val="50"/>
        <c:overlap val="-27"/>
        <c:axId val="409497800"/>
        <c:axId val="409497472"/>
      </c:barChart>
      <c:catAx>
        <c:axId val="40949780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497472"/>
        <c:crosses val="autoZero"/>
        <c:auto val="1"/>
        <c:lblAlgn val="ctr"/>
        <c:lblOffset val="100"/>
        <c:noMultiLvlLbl val="0"/>
      </c:catAx>
      <c:valAx>
        <c:axId val="40949747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497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'Curlew Sandpiper'!$C$21:$F$21</c:f>
              <c:strCache>
                <c:ptCount val="4"/>
                <c:pt idx="0">
                  <c:v>1922 to 1959</c:v>
                </c:pt>
                <c:pt idx="1">
                  <c:v>1960 to 1979</c:v>
                </c:pt>
                <c:pt idx="2">
                  <c:v>1980 to1999</c:v>
                </c:pt>
                <c:pt idx="3">
                  <c:v>2000 to 2011</c:v>
                </c:pt>
              </c:strCache>
            </c:strRef>
          </c:cat>
          <c:val>
            <c:numRef>
              <c:f>'Curlew Sandpiper'!$C$22:$F$22</c:f>
              <c:numCache>
                <c:formatCode>0.0</c:formatCode>
                <c:ptCount val="4"/>
                <c:pt idx="0">
                  <c:v>3.5789473684210527</c:v>
                </c:pt>
                <c:pt idx="1">
                  <c:v>2.2000000000000002</c:v>
                </c:pt>
                <c:pt idx="2">
                  <c:v>1.45</c:v>
                </c:pt>
                <c:pt idx="3">
                  <c:v>1.8333333333333333</c:v>
                </c:pt>
              </c:numCache>
            </c:numRef>
          </c:val>
          <c:extLst>
            <c:ext xmlns:c16="http://schemas.microsoft.com/office/drawing/2014/chart" uri="{C3380CC4-5D6E-409C-BE32-E72D297353CC}">
              <c16:uniqueId val="{00000000-0A5C-4677-9427-4720E8230A39}"/>
            </c:ext>
          </c:extLst>
        </c:ser>
        <c:dLbls>
          <c:showLegendKey val="0"/>
          <c:showVal val="0"/>
          <c:showCatName val="0"/>
          <c:showSerName val="0"/>
          <c:showPercent val="0"/>
          <c:showBubbleSize val="0"/>
        </c:dLbls>
        <c:gapWidth val="150"/>
        <c:axId val="131236224"/>
        <c:axId val="131237760"/>
      </c:barChart>
      <c:catAx>
        <c:axId val="131236224"/>
        <c:scaling>
          <c:orientation val="minMax"/>
        </c:scaling>
        <c:delete val="0"/>
        <c:axPos val="b"/>
        <c:numFmt formatCode="General" sourceLinked="0"/>
        <c:majorTickMark val="out"/>
        <c:minorTickMark val="none"/>
        <c:tickLblPos val="nextTo"/>
        <c:crossAx val="131237760"/>
        <c:crosses val="autoZero"/>
        <c:auto val="1"/>
        <c:lblAlgn val="ctr"/>
        <c:lblOffset val="100"/>
        <c:noMultiLvlLbl val="0"/>
      </c:catAx>
      <c:valAx>
        <c:axId val="131237760"/>
        <c:scaling>
          <c:orientation val="minMax"/>
        </c:scaling>
        <c:delete val="0"/>
        <c:axPos val="l"/>
        <c:numFmt formatCode="0.0" sourceLinked="1"/>
        <c:majorTickMark val="out"/>
        <c:minorTickMark val="none"/>
        <c:tickLblPos val="nextTo"/>
        <c:crossAx val="131236224"/>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'Curlew Sandpiper'!$C$10:$N$10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'Curlew Sandpiper'!$C$11:$N$11</c:f>
              <c:numCache>
                <c:formatCode>General</c:formatCode>
                <c:ptCount val="12"/>
                <c:pt idx="0">
                  <c:v>0</c:v>
                </c:pt>
                <c:pt idx="1">
                  <c:v>0</c:v>
                </c:pt>
                <c:pt idx="2">
                  <c:v>0</c:v>
                </c:pt>
                <c:pt idx="3">
                  <c:v>2</c:v>
                </c:pt>
                <c:pt idx="4">
                  <c:v>13</c:v>
                </c:pt>
                <c:pt idx="5">
                  <c:v>3</c:v>
                </c:pt>
                <c:pt idx="6">
                  <c:v>1</c:v>
                </c:pt>
                <c:pt idx="7">
                  <c:v>50</c:v>
                </c:pt>
                <c:pt idx="8">
                  <c:v>144</c:v>
                </c:pt>
                <c:pt idx="9">
                  <c:v>20</c:v>
                </c:pt>
                <c:pt idx="10">
                  <c:v>0</c:v>
                </c:pt>
                <c:pt idx="11">
                  <c:v>0</c:v>
                </c:pt>
              </c:numCache>
            </c:numRef>
          </c:val>
          <c:extLst>
            <c:ext xmlns:c16="http://schemas.microsoft.com/office/drawing/2014/chart" uri="{C3380CC4-5D6E-409C-BE32-E72D297353CC}">
              <c16:uniqueId val="{00000000-A386-439C-8995-F9C5850F735B}"/>
            </c:ext>
          </c:extLst>
        </c:ser>
        <c:dLbls>
          <c:showLegendKey val="0"/>
          <c:showVal val="0"/>
          <c:showCatName val="0"/>
          <c:showSerName val="0"/>
          <c:showPercent val="0"/>
          <c:showBubbleSize val="0"/>
        </c:dLbls>
        <c:gapWidth val="50"/>
        <c:axId val="131265280"/>
        <c:axId val="131266816"/>
      </c:barChart>
      <c:catAx>
        <c:axId val="131265280"/>
        <c:scaling>
          <c:orientation val="minMax"/>
        </c:scaling>
        <c:delete val="0"/>
        <c:axPos val="b"/>
        <c:numFmt formatCode="General" sourceLinked="0"/>
        <c:majorTickMark val="out"/>
        <c:minorTickMark val="none"/>
        <c:tickLblPos val="nextTo"/>
        <c:crossAx val="131266816"/>
        <c:crosses val="autoZero"/>
        <c:auto val="1"/>
        <c:lblAlgn val="ctr"/>
        <c:lblOffset val="100"/>
        <c:noMultiLvlLbl val="0"/>
      </c:catAx>
      <c:valAx>
        <c:axId val="131266816"/>
        <c:scaling>
          <c:orientation val="minMax"/>
        </c:scaling>
        <c:delete val="0"/>
        <c:axPos val="l"/>
        <c:numFmt formatCode="General" sourceLinked="1"/>
        <c:majorTickMark val="out"/>
        <c:minorTickMark val="none"/>
        <c:tickLblPos val="nextTo"/>
        <c:crossAx val="131265280"/>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'Temminck''s Stint'!$C$24</c:f>
              <c:strCache>
                <c:ptCount val="1"/>
                <c:pt idx="0">
                  <c:v>Birds/yr</c:v>
                </c:pt>
              </c:strCache>
            </c:strRef>
          </c:tx>
          <c:invertIfNegative val="0"/>
          <c:cat>
            <c:strRef>
              <c:f>'Temminck''s Stint'!$D$23:$G$23</c:f>
              <c:strCache>
                <c:ptCount val="4"/>
                <c:pt idx="0">
                  <c:v>1935 to 1959</c:v>
                </c:pt>
                <c:pt idx="1">
                  <c:v>1960 to 1979</c:v>
                </c:pt>
                <c:pt idx="2">
                  <c:v>1980 to 1999</c:v>
                </c:pt>
                <c:pt idx="3">
                  <c:v>2000 to 2010</c:v>
                </c:pt>
              </c:strCache>
            </c:strRef>
          </c:cat>
          <c:val>
            <c:numRef>
              <c:f>'Temminck''s Stint'!$D$24:$G$24</c:f>
              <c:numCache>
                <c:formatCode>General</c:formatCode>
                <c:ptCount val="4"/>
                <c:pt idx="0" formatCode="0.00">
                  <c:v>0.56000000000000005</c:v>
                </c:pt>
                <c:pt idx="1">
                  <c:v>0.9</c:v>
                </c:pt>
                <c:pt idx="2">
                  <c:v>1.25</c:v>
                </c:pt>
                <c:pt idx="3" formatCode="0.00">
                  <c:v>1.1818181818181819</c:v>
                </c:pt>
              </c:numCache>
            </c:numRef>
          </c:val>
          <c:extLst>
            <c:ext xmlns:c16="http://schemas.microsoft.com/office/drawing/2014/chart" uri="{C3380CC4-5D6E-409C-BE32-E72D297353CC}">
              <c16:uniqueId val="{00000000-2CC0-493A-B0F4-004A7DCB69F4}"/>
            </c:ext>
          </c:extLst>
        </c:ser>
        <c:ser>
          <c:idx val="1"/>
          <c:order val="1"/>
          <c:tx>
            <c:strRef>
              <c:f>'Temminck''s Stint'!$C$25</c:f>
              <c:strCache>
                <c:ptCount val="1"/>
              </c:strCache>
            </c:strRef>
          </c:tx>
          <c:invertIfNegative val="0"/>
          <c:cat>
            <c:strRef>
              <c:f>'Temminck''s Stint'!$D$23:$G$23</c:f>
              <c:strCache>
                <c:ptCount val="4"/>
                <c:pt idx="0">
                  <c:v>1935 to 1959</c:v>
                </c:pt>
                <c:pt idx="1">
                  <c:v>1960 to 1979</c:v>
                </c:pt>
                <c:pt idx="2">
                  <c:v>1980 to 1999</c:v>
                </c:pt>
                <c:pt idx="3">
                  <c:v>2000 to 2010</c:v>
                </c:pt>
              </c:strCache>
            </c:strRef>
          </c:cat>
          <c:val>
            <c:numRef>
              <c:f>'Temminck''s Stint'!$D$25:$G$25</c:f>
              <c:numCache>
                <c:formatCode>General</c:formatCode>
                <c:ptCount val="4"/>
              </c:numCache>
            </c:numRef>
          </c:val>
          <c:extLst>
            <c:ext xmlns:c16="http://schemas.microsoft.com/office/drawing/2014/chart" uri="{C3380CC4-5D6E-409C-BE32-E72D297353CC}">
              <c16:uniqueId val="{00000001-2CC0-493A-B0F4-004A7DCB69F4}"/>
            </c:ext>
          </c:extLst>
        </c:ser>
        <c:dLbls>
          <c:showLegendKey val="0"/>
          <c:showVal val="0"/>
          <c:showCatName val="0"/>
          <c:showSerName val="0"/>
          <c:showPercent val="0"/>
          <c:showBubbleSize val="0"/>
        </c:dLbls>
        <c:gapWidth val="150"/>
        <c:axId val="131857792"/>
        <c:axId val="131871872"/>
      </c:barChart>
      <c:catAx>
        <c:axId val="131857792"/>
        <c:scaling>
          <c:orientation val="minMax"/>
        </c:scaling>
        <c:delete val="0"/>
        <c:axPos val="b"/>
        <c:numFmt formatCode="General" sourceLinked="0"/>
        <c:majorTickMark val="out"/>
        <c:minorTickMark val="none"/>
        <c:tickLblPos val="nextTo"/>
        <c:crossAx val="131871872"/>
        <c:crosses val="autoZero"/>
        <c:auto val="1"/>
        <c:lblAlgn val="ctr"/>
        <c:lblOffset val="100"/>
        <c:noMultiLvlLbl val="0"/>
      </c:catAx>
      <c:valAx>
        <c:axId val="131871872"/>
        <c:scaling>
          <c:orientation val="minMax"/>
        </c:scaling>
        <c:delete val="0"/>
        <c:axPos val="l"/>
        <c:numFmt formatCode="0.00" sourceLinked="1"/>
        <c:majorTickMark val="out"/>
        <c:minorTickMark val="none"/>
        <c:tickLblPos val="nextTo"/>
        <c:crossAx val="131857792"/>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2598055524749"/>
          <c:y val="9.8302055406613048E-2"/>
          <c:w val="0.83582566263724078"/>
          <c:h val="0.64885337724205383"/>
        </c:manualLayout>
      </c:layout>
      <c:barChart>
        <c:barDir val="col"/>
        <c:grouping val="clustered"/>
        <c:varyColors val="0"/>
        <c:ser>
          <c:idx val="0"/>
          <c:order val="0"/>
          <c:spPr>
            <a:solidFill>
              <a:schemeClr val="accent1"/>
            </a:solidFill>
            <a:ln>
              <a:noFill/>
            </a:ln>
            <a:effectLst/>
          </c:spPr>
          <c:invertIfNegative val="0"/>
          <c:cat>
            <c:strRef>
              <c:f>'Temminck''s Stint'!$C$11:$N$11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'Temminck''s Stint'!$C$12:$N$12</c:f>
              <c:numCache>
                <c:formatCode>General</c:formatCode>
                <c:ptCount val="12"/>
                <c:pt idx="0">
                  <c:v>0</c:v>
                </c:pt>
                <c:pt idx="1">
                  <c:v>0</c:v>
                </c:pt>
                <c:pt idx="2">
                  <c:v>1</c:v>
                </c:pt>
                <c:pt idx="3">
                  <c:v>2</c:v>
                </c:pt>
                <c:pt idx="4">
                  <c:v>51</c:v>
                </c:pt>
                <c:pt idx="5">
                  <c:v>0</c:v>
                </c:pt>
                <c:pt idx="6">
                  <c:v>3</c:v>
                </c:pt>
                <c:pt idx="7">
                  <c:v>1</c:v>
                </c:pt>
                <c:pt idx="8">
                  <c:v>10</c:v>
                </c:pt>
                <c:pt idx="9">
                  <c:v>2</c:v>
                </c:pt>
                <c:pt idx="10">
                  <c:v>0</c:v>
                </c:pt>
                <c:pt idx="11">
                  <c:v>0</c:v>
                </c:pt>
              </c:numCache>
            </c:numRef>
          </c:val>
          <c:extLst>
            <c:ext xmlns:c16="http://schemas.microsoft.com/office/drawing/2014/chart" uri="{C3380CC4-5D6E-409C-BE32-E72D297353CC}">
              <c16:uniqueId val="{00000000-0121-43BB-9D14-4A801296407A}"/>
            </c:ext>
          </c:extLst>
        </c:ser>
        <c:dLbls>
          <c:showLegendKey val="0"/>
          <c:showVal val="0"/>
          <c:showCatName val="0"/>
          <c:showSerName val="0"/>
          <c:showPercent val="0"/>
          <c:showBubbleSize val="0"/>
        </c:dLbls>
        <c:gapWidth val="50"/>
        <c:overlap val="-27"/>
        <c:axId val="417480656"/>
        <c:axId val="417482952"/>
      </c:barChart>
      <c:catAx>
        <c:axId val="41748065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482952"/>
        <c:crosses val="autoZero"/>
        <c:auto val="1"/>
        <c:lblAlgn val="ctr"/>
        <c:lblOffset val="100"/>
        <c:noMultiLvlLbl val="0"/>
      </c:catAx>
      <c:valAx>
        <c:axId val="41748295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480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Sanderling!$C$12:$N$12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Sanderling!$C$13:$N$13</c:f>
              <c:numCache>
                <c:formatCode>General</c:formatCode>
                <c:ptCount val="12"/>
                <c:pt idx="0">
                  <c:v>1</c:v>
                </c:pt>
                <c:pt idx="1">
                  <c:v>1</c:v>
                </c:pt>
                <c:pt idx="2">
                  <c:v>1</c:v>
                </c:pt>
                <c:pt idx="3">
                  <c:v>24</c:v>
                </c:pt>
                <c:pt idx="4">
                  <c:v>312</c:v>
                </c:pt>
                <c:pt idx="5">
                  <c:v>49</c:v>
                </c:pt>
                <c:pt idx="6">
                  <c:v>22</c:v>
                </c:pt>
                <c:pt idx="7">
                  <c:v>65</c:v>
                </c:pt>
                <c:pt idx="8">
                  <c:v>20</c:v>
                </c:pt>
                <c:pt idx="9">
                  <c:v>3</c:v>
                </c:pt>
                <c:pt idx="10">
                  <c:v>2</c:v>
                </c:pt>
                <c:pt idx="11">
                  <c:v>4</c:v>
                </c:pt>
              </c:numCache>
            </c:numRef>
          </c:val>
          <c:extLst>
            <c:ext xmlns:c16="http://schemas.microsoft.com/office/drawing/2014/chart" uri="{C3380CC4-5D6E-409C-BE32-E72D297353CC}">
              <c16:uniqueId val="{00000000-F07B-48AD-A744-CB325220A69C}"/>
            </c:ext>
          </c:extLst>
        </c:ser>
        <c:dLbls>
          <c:showLegendKey val="0"/>
          <c:showVal val="0"/>
          <c:showCatName val="0"/>
          <c:showSerName val="0"/>
          <c:showPercent val="0"/>
          <c:showBubbleSize val="0"/>
        </c:dLbls>
        <c:gapWidth val="50"/>
        <c:overlap val="-27"/>
        <c:axId val="444050088"/>
        <c:axId val="444051072"/>
      </c:barChart>
      <c:catAx>
        <c:axId val="44405008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051072"/>
        <c:crosses val="autoZero"/>
        <c:auto val="1"/>
        <c:lblAlgn val="ctr"/>
        <c:lblOffset val="100"/>
        <c:noMultiLvlLbl val="0"/>
      </c:catAx>
      <c:valAx>
        <c:axId val="44405107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050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Sanderling!$B$28:$B$31</c:f>
              <c:strCache>
                <c:ptCount val="4"/>
                <c:pt idx="0">
                  <c:v>1933 to 1959</c:v>
                </c:pt>
                <c:pt idx="1">
                  <c:v>1960 to 1979</c:v>
                </c:pt>
                <c:pt idx="2">
                  <c:v>1980 to 99</c:v>
                </c:pt>
                <c:pt idx="3">
                  <c:v>2000 to 2011</c:v>
                </c:pt>
              </c:strCache>
            </c:strRef>
          </c:cat>
          <c:val>
            <c:numRef>
              <c:f>Sanderling!$P$28:$P$31</c:f>
              <c:numCache>
                <c:formatCode>0.0</c:formatCode>
                <c:ptCount val="4"/>
                <c:pt idx="0">
                  <c:v>1.2222222222222223</c:v>
                </c:pt>
                <c:pt idx="1">
                  <c:v>1.1000000000000001</c:v>
                </c:pt>
                <c:pt idx="2">
                  <c:v>11.7</c:v>
                </c:pt>
                <c:pt idx="3">
                  <c:v>17.916666666666668</c:v>
                </c:pt>
              </c:numCache>
            </c:numRef>
          </c:val>
          <c:extLst>
            <c:ext xmlns:c16="http://schemas.microsoft.com/office/drawing/2014/chart" uri="{C3380CC4-5D6E-409C-BE32-E72D297353CC}">
              <c16:uniqueId val="{00000000-39D1-4975-827F-5F5415EE6FA6}"/>
            </c:ext>
          </c:extLst>
        </c:ser>
        <c:dLbls>
          <c:showLegendKey val="0"/>
          <c:showVal val="0"/>
          <c:showCatName val="0"/>
          <c:showSerName val="0"/>
          <c:showPercent val="0"/>
          <c:showBubbleSize val="0"/>
        </c:dLbls>
        <c:gapWidth val="219"/>
        <c:overlap val="-27"/>
        <c:axId val="578847840"/>
        <c:axId val="578847184"/>
      </c:barChart>
      <c:catAx>
        <c:axId val="57884784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184"/>
        <c:crosses val="autoZero"/>
        <c:auto val="1"/>
        <c:lblAlgn val="ctr"/>
        <c:lblOffset val="100"/>
        <c:noMultiLvlLbl val="0"/>
      </c:catAx>
      <c:valAx>
        <c:axId val="578847184"/>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Gadwall!$C$27</c:f>
              <c:strCache>
                <c:ptCount val="1"/>
                <c:pt idx="0">
                  <c:v>1981-1990</c:v>
                </c:pt>
              </c:strCache>
            </c:strRef>
          </c:tx>
          <c:invertIfNegative val="0"/>
          <c:cat>
            <c:strRef>
              <c:f>Gadwall!$D$26:$G$26</c:f>
              <c:strCache>
                <c:ptCount val="4"/>
                <c:pt idx="0">
                  <c:v>Wraysbury GPs</c:v>
                </c:pt>
                <c:pt idx="1">
                  <c:v>Dinton Pastures</c:v>
                </c:pt>
                <c:pt idx="2">
                  <c:v>Burghfield GPs</c:v>
                </c:pt>
                <c:pt idx="3">
                  <c:v>Theale GPs</c:v>
                </c:pt>
              </c:strCache>
            </c:strRef>
          </c:cat>
          <c:val>
            <c:numRef>
              <c:f>Gadwall!$D$27:$G$27</c:f>
              <c:numCache>
                <c:formatCode>0</c:formatCode>
                <c:ptCount val="4"/>
                <c:pt idx="0">
                  <c:v>53.4</c:v>
                </c:pt>
                <c:pt idx="1">
                  <c:v>146</c:v>
                </c:pt>
                <c:pt idx="2">
                  <c:v>36.700000000000003</c:v>
                </c:pt>
                <c:pt idx="3">
                  <c:v>51.888888888888886</c:v>
                </c:pt>
              </c:numCache>
            </c:numRef>
          </c:val>
          <c:extLst>
            <c:ext xmlns:c16="http://schemas.microsoft.com/office/drawing/2014/chart" uri="{C3380CC4-5D6E-409C-BE32-E72D297353CC}">
              <c16:uniqueId val="{00000000-31CD-4985-9046-D4389BA04F8C}"/>
            </c:ext>
          </c:extLst>
        </c:ser>
        <c:ser>
          <c:idx val="1"/>
          <c:order val="1"/>
          <c:tx>
            <c:strRef>
              <c:f>Gadwall!$C$28</c:f>
              <c:strCache>
                <c:ptCount val="1"/>
                <c:pt idx="0">
                  <c:v>1991-2000</c:v>
                </c:pt>
              </c:strCache>
            </c:strRef>
          </c:tx>
          <c:invertIfNegative val="0"/>
          <c:cat>
            <c:strRef>
              <c:f>Gadwall!$D$26:$G$26</c:f>
              <c:strCache>
                <c:ptCount val="4"/>
                <c:pt idx="0">
                  <c:v>Wraysbury GPs</c:v>
                </c:pt>
                <c:pt idx="1">
                  <c:v>Dinton Pastures</c:v>
                </c:pt>
                <c:pt idx="2">
                  <c:v>Burghfield GPs</c:v>
                </c:pt>
                <c:pt idx="3">
                  <c:v>Theale GPs</c:v>
                </c:pt>
              </c:strCache>
            </c:strRef>
          </c:cat>
          <c:val>
            <c:numRef>
              <c:f>Gadwall!$D$28:$G$28</c:f>
              <c:numCache>
                <c:formatCode>0</c:formatCode>
                <c:ptCount val="4"/>
                <c:pt idx="0">
                  <c:v>358.7</c:v>
                </c:pt>
                <c:pt idx="1">
                  <c:v>115.44444444444444</c:v>
                </c:pt>
                <c:pt idx="2">
                  <c:v>243.57142857142858</c:v>
                </c:pt>
                <c:pt idx="3">
                  <c:v>134.6</c:v>
                </c:pt>
              </c:numCache>
            </c:numRef>
          </c:val>
          <c:extLst>
            <c:ext xmlns:c16="http://schemas.microsoft.com/office/drawing/2014/chart" uri="{C3380CC4-5D6E-409C-BE32-E72D297353CC}">
              <c16:uniqueId val="{00000001-31CD-4985-9046-D4389BA04F8C}"/>
            </c:ext>
          </c:extLst>
        </c:ser>
        <c:ser>
          <c:idx val="2"/>
          <c:order val="2"/>
          <c:tx>
            <c:strRef>
              <c:f>Gadwall!$C$29</c:f>
              <c:strCache>
                <c:ptCount val="1"/>
                <c:pt idx="0">
                  <c:v>2001-2010</c:v>
                </c:pt>
              </c:strCache>
            </c:strRef>
          </c:tx>
          <c:invertIfNegative val="0"/>
          <c:cat>
            <c:strRef>
              <c:f>Gadwall!$D$26:$G$26</c:f>
              <c:strCache>
                <c:ptCount val="4"/>
                <c:pt idx="0">
                  <c:v>Wraysbury GPs</c:v>
                </c:pt>
                <c:pt idx="1">
                  <c:v>Dinton Pastures</c:v>
                </c:pt>
                <c:pt idx="2">
                  <c:v>Burghfield GPs</c:v>
                </c:pt>
                <c:pt idx="3">
                  <c:v>Theale GPs</c:v>
                </c:pt>
              </c:strCache>
            </c:strRef>
          </c:cat>
          <c:val>
            <c:numRef>
              <c:f>Gadwall!$D$29:$G$29</c:f>
              <c:numCache>
                <c:formatCode>0</c:formatCode>
                <c:ptCount val="4"/>
                <c:pt idx="0">
                  <c:v>431.2</c:v>
                </c:pt>
                <c:pt idx="1">
                  <c:v>186.8</c:v>
                </c:pt>
                <c:pt idx="2">
                  <c:v>254.33333333333334</c:v>
                </c:pt>
                <c:pt idx="3">
                  <c:v>187.5</c:v>
                </c:pt>
              </c:numCache>
            </c:numRef>
          </c:val>
          <c:extLst>
            <c:ext xmlns:c16="http://schemas.microsoft.com/office/drawing/2014/chart" uri="{C3380CC4-5D6E-409C-BE32-E72D297353CC}">
              <c16:uniqueId val="{00000002-31CD-4985-9046-D4389BA04F8C}"/>
            </c:ext>
          </c:extLst>
        </c:ser>
        <c:dLbls>
          <c:showLegendKey val="0"/>
          <c:showVal val="0"/>
          <c:showCatName val="0"/>
          <c:showSerName val="0"/>
          <c:showPercent val="0"/>
          <c:showBubbleSize val="0"/>
        </c:dLbls>
        <c:gapWidth val="50"/>
        <c:axId val="118404224"/>
        <c:axId val="118405760"/>
      </c:barChart>
      <c:catAx>
        <c:axId val="118404224"/>
        <c:scaling>
          <c:orientation val="minMax"/>
        </c:scaling>
        <c:delete val="0"/>
        <c:axPos val="b"/>
        <c:numFmt formatCode="General" sourceLinked="0"/>
        <c:majorTickMark val="out"/>
        <c:minorTickMark val="none"/>
        <c:tickLblPos val="nextTo"/>
        <c:crossAx val="118405760"/>
        <c:crosses val="autoZero"/>
        <c:auto val="1"/>
        <c:lblAlgn val="ctr"/>
        <c:lblOffset val="100"/>
        <c:noMultiLvlLbl val="0"/>
      </c:catAx>
      <c:valAx>
        <c:axId val="118405760"/>
        <c:scaling>
          <c:orientation val="minMax"/>
        </c:scaling>
        <c:delete val="0"/>
        <c:axPos val="l"/>
        <c:numFmt formatCode="0" sourceLinked="1"/>
        <c:majorTickMark val="out"/>
        <c:minorTickMark val="none"/>
        <c:tickLblPos val="nextTo"/>
        <c:crossAx val="118404224"/>
        <c:crosses val="autoZero"/>
        <c:crossBetween val="between"/>
      </c:valAx>
    </c:plotArea>
    <c:legend>
      <c:legendPos val="r"/>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Dunlin!$D$15:$O$15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Dunlin!$D$17:$O$17</c:f>
              <c:numCache>
                <c:formatCode>General</c:formatCode>
                <c:ptCount val="12"/>
                <c:pt idx="0">
                  <c:v>3</c:v>
                </c:pt>
                <c:pt idx="1">
                  <c:v>2.5</c:v>
                </c:pt>
                <c:pt idx="2">
                  <c:v>5.5</c:v>
                </c:pt>
                <c:pt idx="3">
                  <c:v>16.5</c:v>
                </c:pt>
                <c:pt idx="4">
                  <c:v>25.75</c:v>
                </c:pt>
                <c:pt idx="5">
                  <c:v>1.75</c:v>
                </c:pt>
                <c:pt idx="6">
                  <c:v>10.5</c:v>
                </c:pt>
                <c:pt idx="7">
                  <c:v>37</c:v>
                </c:pt>
                <c:pt idx="8">
                  <c:v>12</c:v>
                </c:pt>
                <c:pt idx="9">
                  <c:v>2.25</c:v>
                </c:pt>
                <c:pt idx="10">
                  <c:v>5.75</c:v>
                </c:pt>
                <c:pt idx="11">
                  <c:v>5</c:v>
                </c:pt>
              </c:numCache>
            </c:numRef>
          </c:val>
          <c:extLst>
            <c:ext xmlns:c16="http://schemas.microsoft.com/office/drawing/2014/chart" uri="{C3380CC4-5D6E-409C-BE32-E72D297353CC}">
              <c16:uniqueId val="{00000000-48C0-40BD-A84A-AC7DD390EC99}"/>
            </c:ext>
          </c:extLst>
        </c:ser>
        <c:dLbls>
          <c:showLegendKey val="0"/>
          <c:showVal val="0"/>
          <c:showCatName val="0"/>
          <c:showSerName val="0"/>
          <c:showPercent val="0"/>
          <c:showBubbleSize val="0"/>
        </c:dLbls>
        <c:gapWidth val="50"/>
        <c:overlap val="-27"/>
        <c:axId val="577350960"/>
        <c:axId val="577347352"/>
      </c:barChart>
      <c:catAx>
        <c:axId val="57735096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347352"/>
        <c:crosses val="autoZero"/>
        <c:auto val="1"/>
        <c:lblAlgn val="ctr"/>
        <c:lblOffset val="100"/>
        <c:noMultiLvlLbl val="0"/>
      </c:catAx>
      <c:valAx>
        <c:axId val="577347352"/>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350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'Little Stint'!$B$14</c:f>
              <c:strCache>
                <c:ptCount val="1"/>
                <c:pt idx="0">
                  <c:v>Birds/yr</c:v>
                </c:pt>
              </c:strCache>
            </c:strRef>
          </c:tx>
          <c:spPr>
            <a:solidFill>
              <a:schemeClr val="accent1"/>
            </a:solidFill>
          </c:spPr>
          <c:invertIfNegative val="0"/>
          <c:cat>
            <c:strRef>
              <c:f>'Little Stint'!$C$12:$F$12</c:f>
              <c:strCache>
                <c:ptCount val="4"/>
                <c:pt idx="0">
                  <c:v>1922-1959</c:v>
                </c:pt>
                <c:pt idx="1">
                  <c:v>1960-1979</c:v>
                </c:pt>
                <c:pt idx="2">
                  <c:v>1980-1999</c:v>
                </c:pt>
                <c:pt idx="3">
                  <c:v>2000-2011</c:v>
                </c:pt>
              </c:strCache>
            </c:strRef>
          </c:cat>
          <c:val>
            <c:numRef>
              <c:f>'Little Stint'!$C$14:$F$14</c:f>
              <c:numCache>
                <c:formatCode>0.0</c:formatCode>
                <c:ptCount val="4"/>
                <c:pt idx="0">
                  <c:v>2.9736842105263159</c:v>
                </c:pt>
                <c:pt idx="1">
                  <c:v>5.9</c:v>
                </c:pt>
                <c:pt idx="2">
                  <c:v>7.05</c:v>
                </c:pt>
                <c:pt idx="3">
                  <c:v>4.083333333333333</c:v>
                </c:pt>
              </c:numCache>
            </c:numRef>
          </c:val>
          <c:extLst>
            <c:ext xmlns:c16="http://schemas.microsoft.com/office/drawing/2014/chart" uri="{C3380CC4-5D6E-409C-BE32-E72D297353CC}">
              <c16:uniqueId val="{00000000-E7CB-43D0-9A7D-9E79337D3D5A}"/>
            </c:ext>
          </c:extLst>
        </c:ser>
        <c:dLbls>
          <c:showLegendKey val="0"/>
          <c:showVal val="0"/>
          <c:showCatName val="0"/>
          <c:showSerName val="0"/>
          <c:showPercent val="0"/>
          <c:showBubbleSize val="0"/>
        </c:dLbls>
        <c:gapWidth val="200"/>
        <c:axId val="132115072"/>
        <c:axId val="132198784"/>
      </c:barChart>
      <c:catAx>
        <c:axId val="132115072"/>
        <c:scaling>
          <c:orientation val="minMax"/>
        </c:scaling>
        <c:delete val="0"/>
        <c:axPos val="b"/>
        <c:numFmt formatCode="General" sourceLinked="0"/>
        <c:majorTickMark val="out"/>
        <c:minorTickMark val="none"/>
        <c:tickLblPos val="nextTo"/>
        <c:txPr>
          <a:bodyPr rot="-2040000"/>
          <a:lstStyle/>
          <a:p>
            <a:pPr>
              <a:defRPr/>
            </a:pPr>
            <a:endParaRPr lang="en-US"/>
          </a:p>
        </c:txPr>
        <c:crossAx val="132198784"/>
        <c:crosses val="autoZero"/>
        <c:auto val="1"/>
        <c:lblAlgn val="ctr"/>
        <c:lblOffset val="100"/>
        <c:noMultiLvlLbl val="0"/>
      </c:catAx>
      <c:valAx>
        <c:axId val="132198784"/>
        <c:scaling>
          <c:orientation val="minMax"/>
        </c:scaling>
        <c:delete val="0"/>
        <c:axPos val="l"/>
        <c:numFmt formatCode="0.0" sourceLinked="1"/>
        <c:majorTickMark val="out"/>
        <c:minorTickMark val="none"/>
        <c:tickLblPos val="nextTo"/>
        <c:crossAx val="132115072"/>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'Little Stint'!$C$27:$N$27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'Little Stint'!$C$28:$N$28</c:f>
              <c:numCache>
                <c:formatCode>0.00</c:formatCode>
                <c:ptCount val="12"/>
                <c:pt idx="0">
                  <c:v>0</c:v>
                </c:pt>
                <c:pt idx="1">
                  <c:v>0</c:v>
                </c:pt>
                <c:pt idx="2">
                  <c:v>0.1348314606741573</c:v>
                </c:pt>
                <c:pt idx="3">
                  <c:v>6.741573033707865E-2</c:v>
                </c:pt>
                <c:pt idx="4">
                  <c:v>0.2808988764044944</c:v>
                </c:pt>
                <c:pt idx="5">
                  <c:v>1.1235955056179775E-2</c:v>
                </c:pt>
                <c:pt idx="6">
                  <c:v>0.15730337078651685</c:v>
                </c:pt>
                <c:pt idx="7">
                  <c:v>0.8539325842696629</c:v>
                </c:pt>
                <c:pt idx="8">
                  <c:v>2.595505617977528</c:v>
                </c:pt>
                <c:pt idx="9">
                  <c:v>0.5842696629213483</c:v>
                </c:pt>
                <c:pt idx="10">
                  <c:v>1.1235955056179775E-2</c:v>
                </c:pt>
                <c:pt idx="11">
                  <c:v>0</c:v>
                </c:pt>
              </c:numCache>
            </c:numRef>
          </c:val>
          <c:extLst>
            <c:ext xmlns:c16="http://schemas.microsoft.com/office/drawing/2014/chart" uri="{C3380CC4-5D6E-409C-BE32-E72D297353CC}">
              <c16:uniqueId val="{00000000-5C6F-4198-BFBC-8C3B24867A6E}"/>
            </c:ext>
          </c:extLst>
        </c:ser>
        <c:dLbls>
          <c:showLegendKey val="0"/>
          <c:showVal val="0"/>
          <c:showCatName val="0"/>
          <c:showSerName val="0"/>
          <c:showPercent val="0"/>
          <c:showBubbleSize val="0"/>
        </c:dLbls>
        <c:gapWidth val="50"/>
        <c:overlap val="-27"/>
        <c:axId val="428394488"/>
        <c:axId val="428388584"/>
      </c:barChart>
      <c:catAx>
        <c:axId val="42839448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388584"/>
        <c:crosses val="autoZero"/>
        <c:auto val="1"/>
        <c:lblAlgn val="ctr"/>
        <c:lblOffset val="100"/>
        <c:noMultiLvlLbl val="0"/>
      </c:catAx>
      <c:valAx>
        <c:axId val="428388584"/>
        <c:scaling>
          <c:orientation val="minMax"/>
        </c:scaling>
        <c:delete val="0"/>
        <c:axPos val="l"/>
        <c:numFmt formatCode="0.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394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86071782594872E-2"/>
          <c:y val="9.0090090090090086E-2"/>
          <c:w val="0.86156320721192514"/>
          <c:h val="0.76300576773017714"/>
        </c:manualLayout>
      </c:layout>
      <c:barChart>
        <c:barDir val="col"/>
        <c:grouping val="clustered"/>
        <c:varyColors val="0"/>
        <c:ser>
          <c:idx val="0"/>
          <c:order val="0"/>
          <c:spPr>
            <a:solidFill>
              <a:schemeClr val="accent1"/>
            </a:solidFill>
            <a:ln>
              <a:noFill/>
            </a:ln>
            <a:effectLst/>
          </c:spPr>
          <c:invertIfNegative val="0"/>
          <c:cat>
            <c:strRef>
              <c:f>'Green Sandpiper'!$C$13:$P$13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'Green Sandpiper'!$C$14:$P$14</c:f>
              <c:numCache>
                <c:formatCode>0</c:formatCode>
                <c:ptCount val="14"/>
                <c:pt idx="0">
                  <c:v>12.333333333333334</c:v>
                </c:pt>
                <c:pt idx="1">
                  <c:v>10.666666666666666</c:v>
                </c:pt>
                <c:pt idx="2">
                  <c:v>17.333333333333332</c:v>
                </c:pt>
                <c:pt idx="3">
                  <c:v>20.333333333333332</c:v>
                </c:pt>
                <c:pt idx="4">
                  <c:v>4.666666666666667</c:v>
                </c:pt>
                <c:pt idx="5">
                  <c:v>13</c:v>
                </c:pt>
                <c:pt idx="6">
                  <c:v>28.666666666666668</c:v>
                </c:pt>
                <c:pt idx="7">
                  <c:v>56.666666666666664</c:v>
                </c:pt>
                <c:pt idx="8">
                  <c:v>36</c:v>
                </c:pt>
                <c:pt idx="9">
                  <c:v>17</c:v>
                </c:pt>
                <c:pt idx="10">
                  <c:v>12.333333333333334</c:v>
                </c:pt>
                <c:pt idx="11">
                  <c:v>16.666666666666668</c:v>
                </c:pt>
              </c:numCache>
            </c:numRef>
          </c:val>
          <c:extLst>
            <c:ext xmlns:c16="http://schemas.microsoft.com/office/drawing/2014/chart" uri="{C3380CC4-5D6E-409C-BE32-E72D297353CC}">
              <c16:uniqueId val="{00000000-FE0D-4C46-93EB-785533EB3736}"/>
            </c:ext>
          </c:extLst>
        </c:ser>
        <c:dLbls>
          <c:showLegendKey val="0"/>
          <c:showVal val="0"/>
          <c:showCatName val="0"/>
          <c:showSerName val="0"/>
          <c:showPercent val="0"/>
          <c:showBubbleSize val="0"/>
        </c:dLbls>
        <c:gapWidth val="50"/>
        <c:overlap val="-27"/>
        <c:axId val="428456152"/>
        <c:axId val="428454184"/>
      </c:barChart>
      <c:catAx>
        <c:axId val="428456152"/>
        <c:scaling>
          <c:orientation val="minMax"/>
        </c:scaling>
        <c:delete val="0"/>
        <c:axPos val="b"/>
        <c:numFmt formatCode="General" sourceLinked="1"/>
        <c:majorTickMark val="none"/>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454184"/>
        <c:crosses val="autoZero"/>
        <c:auto val="1"/>
        <c:lblAlgn val="ctr"/>
        <c:lblOffset val="100"/>
        <c:noMultiLvlLbl val="0"/>
      </c:catAx>
      <c:valAx>
        <c:axId val="428454184"/>
        <c:scaling>
          <c:orientation val="minMax"/>
        </c:scaling>
        <c:delete val="0"/>
        <c:axPos val="l"/>
        <c:numFmt formatCode="0"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45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'Spotted Redshank'!$D$24:$G$24</c:f>
              <c:strCache>
                <c:ptCount val="4"/>
                <c:pt idx="0">
                  <c:v>1922 to 1959</c:v>
                </c:pt>
                <c:pt idx="1">
                  <c:v>1960 to 1979</c:v>
                </c:pt>
                <c:pt idx="2">
                  <c:v>1980 to 1999</c:v>
                </c:pt>
                <c:pt idx="3">
                  <c:v>2000 to 2011</c:v>
                </c:pt>
              </c:strCache>
            </c:strRef>
          </c:cat>
          <c:val>
            <c:numRef>
              <c:f>'Spotted Redshank'!$D$25:$G$25</c:f>
              <c:numCache>
                <c:formatCode>0.00</c:formatCode>
                <c:ptCount val="4"/>
                <c:pt idx="0">
                  <c:v>1.3157894736842106</c:v>
                </c:pt>
                <c:pt idx="1">
                  <c:v>5</c:v>
                </c:pt>
                <c:pt idx="2">
                  <c:v>3.85</c:v>
                </c:pt>
                <c:pt idx="3">
                  <c:v>1.5833333333333333</c:v>
                </c:pt>
              </c:numCache>
            </c:numRef>
          </c:val>
          <c:extLst>
            <c:ext xmlns:c16="http://schemas.microsoft.com/office/drawing/2014/chart" uri="{C3380CC4-5D6E-409C-BE32-E72D297353CC}">
              <c16:uniqueId val="{00000000-590E-475B-8C75-6FF9B82EBA60}"/>
            </c:ext>
          </c:extLst>
        </c:ser>
        <c:dLbls>
          <c:showLegendKey val="0"/>
          <c:showVal val="0"/>
          <c:showCatName val="0"/>
          <c:showSerName val="0"/>
          <c:showPercent val="0"/>
          <c:showBubbleSize val="0"/>
        </c:dLbls>
        <c:gapWidth val="200"/>
        <c:axId val="131064576"/>
        <c:axId val="131066112"/>
      </c:barChart>
      <c:catAx>
        <c:axId val="131064576"/>
        <c:scaling>
          <c:orientation val="minMax"/>
        </c:scaling>
        <c:delete val="0"/>
        <c:axPos val="b"/>
        <c:numFmt formatCode="General" sourceLinked="0"/>
        <c:majorTickMark val="out"/>
        <c:minorTickMark val="none"/>
        <c:tickLblPos val="nextTo"/>
        <c:txPr>
          <a:bodyPr rot="1380000"/>
          <a:lstStyle/>
          <a:p>
            <a:pPr>
              <a:defRPr/>
            </a:pPr>
            <a:endParaRPr lang="en-US"/>
          </a:p>
        </c:txPr>
        <c:crossAx val="131066112"/>
        <c:crosses val="autoZero"/>
        <c:auto val="1"/>
        <c:lblAlgn val="ctr"/>
        <c:lblOffset val="100"/>
        <c:noMultiLvlLbl val="0"/>
      </c:catAx>
      <c:valAx>
        <c:axId val="131066112"/>
        <c:scaling>
          <c:orientation val="minMax"/>
        </c:scaling>
        <c:delete val="0"/>
        <c:axPos val="l"/>
        <c:numFmt formatCode="0.00" sourceLinked="1"/>
        <c:majorTickMark val="out"/>
        <c:minorTickMark val="none"/>
        <c:tickLblPos val="nextTo"/>
        <c:crossAx val="131064576"/>
        <c:crosses val="autoZero"/>
        <c:crossBetween val="between"/>
      </c:valAx>
    </c:plotArea>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'Spotted Redshank'!$C$12:$N$12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'Spotted Redshank'!$C$13:$N$13</c:f>
              <c:numCache>
                <c:formatCode>General</c:formatCode>
                <c:ptCount val="12"/>
                <c:pt idx="0">
                  <c:v>3</c:v>
                </c:pt>
                <c:pt idx="1">
                  <c:v>0</c:v>
                </c:pt>
                <c:pt idx="2">
                  <c:v>5</c:v>
                </c:pt>
                <c:pt idx="3">
                  <c:v>22</c:v>
                </c:pt>
                <c:pt idx="4">
                  <c:v>17</c:v>
                </c:pt>
                <c:pt idx="5">
                  <c:v>6</c:v>
                </c:pt>
                <c:pt idx="6">
                  <c:v>13</c:v>
                </c:pt>
                <c:pt idx="7">
                  <c:v>102</c:v>
                </c:pt>
                <c:pt idx="8">
                  <c:v>61</c:v>
                </c:pt>
                <c:pt idx="9">
                  <c:v>13</c:v>
                </c:pt>
                <c:pt idx="10">
                  <c:v>1</c:v>
                </c:pt>
                <c:pt idx="11">
                  <c:v>3</c:v>
                </c:pt>
              </c:numCache>
            </c:numRef>
          </c:val>
          <c:extLst>
            <c:ext xmlns:c16="http://schemas.microsoft.com/office/drawing/2014/chart" uri="{C3380CC4-5D6E-409C-BE32-E72D297353CC}">
              <c16:uniqueId val="{00000000-1255-4665-B261-D802FD73DE42}"/>
            </c:ext>
          </c:extLst>
        </c:ser>
        <c:dLbls>
          <c:showLegendKey val="0"/>
          <c:showVal val="0"/>
          <c:showCatName val="0"/>
          <c:showSerName val="0"/>
          <c:showPercent val="0"/>
          <c:showBubbleSize val="0"/>
        </c:dLbls>
        <c:gapWidth val="50"/>
        <c:overlap val="-27"/>
        <c:axId val="428476160"/>
        <c:axId val="428477144"/>
      </c:barChart>
      <c:catAx>
        <c:axId val="428476160"/>
        <c:scaling>
          <c:orientation val="minMax"/>
        </c:scaling>
        <c:delete val="0"/>
        <c:axPos val="b"/>
        <c:numFmt formatCode="General" sourceLinked="1"/>
        <c:majorTickMark val="none"/>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477144"/>
        <c:crosses val="autoZero"/>
        <c:auto val="1"/>
        <c:lblAlgn val="ctr"/>
        <c:lblOffset val="100"/>
        <c:noMultiLvlLbl val="0"/>
      </c:catAx>
      <c:valAx>
        <c:axId val="428477144"/>
        <c:scaling>
          <c:orientation val="minMax"/>
        </c:scaling>
        <c:delete val="0"/>
        <c:axPos val="l"/>
        <c:numFmt formatCode="General"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47616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Greenshank!$C$12:$N$12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Greenshank!$C$13:$N$13</c:f>
              <c:numCache>
                <c:formatCode>General</c:formatCode>
                <c:ptCount val="12"/>
                <c:pt idx="0">
                  <c:v>0.1</c:v>
                </c:pt>
                <c:pt idx="1">
                  <c:v>0.1</c:v>
                </c:pt>
                <c:pt idx="2">
                  <c:v>0.3</c:v>
                </c:pt>
                <c:pt idx="3">
                  <c:v>2.2000000000000002</c:v>
                </c:pt>
                <c:pt idx="4">
                  <c:v>9.3000000000000007</c:v>
                </c:pt>
                <c:pt idx="5">
                  <c:v>3</c:v>
                </c:pt>
                <c:pt idx="6">
                  <c:v>4.2</c:v>
                </c:pt>
                <c:pt idx="7">
                  <c:v>18</c:v>
                </c:pt>
                <c:pt idx="8">
                  <c:v>9.6</c:v>
                </c:pt>
                <c:pt idx="9">
                  <c:v>2.1</c:v>
                </c:pt>
                <c:pt idx="10">
                  <c:v>0.2</c:v>
                </c:pt>
                <c:pt idx="11">
                  <c:v>0.2</c:v>
                </c:pt>
              </c:numCache>
            </c:numRef>
          </c:val>
          <c:extLst>
            <c:ext xmlns:c16="http://schemas.microsoft.com/office/drawing/2014/chart" uri="{C3380CC4-5D6E-409C-BE32-E72D297353CC}">
              <c16:uniqueId val="{00000000-9C81-4BF8-AD1E-56E86B18A4AD}"/>
            </c:ext>
          </c:extLst>
        </c:ser>
        <c:dLbls>
          <c:showLegendKey val="0"/>
          <c:showVal val="0"/>
          <c:showCatName val="0"/>
          <c:showSerName val="0"/>
          <c:showPercent val="0"/>
          <c:showBubbleSize val="0"/>
        </c:dLbls>
        <c:gapWidth val="50"/>
        <c:overlap val="-27"/>
        <c:axId val="591153016"/>
        <c:axId val="591149408"/>
      </c:barChart>
      <c:catAx>
        <c:axId val="591153016"/>
        <c:scaling>
          <c:orientation val="minMax"/>
        </c:scaling>
        <c:delete val="0"/>
        <c:axPos val="b"/>
        <c:numFmt formatCode="General" sourceLinked="1"/>
        <c:majorTickMark val="none"/>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149408"/>
        <c:crosses val="autoZero"/>
        <c:auto val="1"/>
        <c:lblAlgn val="ctr"/>
        <c:lblOffset val="100"/>
        <c:noMultiLvlLbl val="0"/>
      </c:catAx>
      <c:valAx>
        <c:axId val="591149408"/>
        <c:scaling>
          <c:orientation val="minMax"/>
        </c:scaling>
        <c:delete val="0"/>
        <c:axPos val="l"/>
        <c:numFmt formatCode="General"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153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'Wood Sandpiper'!$C$23:$F$23</c:f>
              <c:strCache>
                <c:ptCount val="4"/>
                <c:pt idx="0">
                  <c:v>1922 to 1959</c:v>
                </c:pt>
                <c:pt idx="1">
                  <c:v>1960 to 1979</c:v>
                </c:pt>
                <c:pt idx="2">
                  <c:v>1980 to 1999</c:v>
                </c:pt>
                <c:pt idx="3">
                  <c:v>2000 to 2011</c:v>
                </c:pt>
              </c:strCache>
            </c:strRef>
          </c:cat>
          <c:val>
            <c:numRef>
              <c:f>'Wood Sandpiper'!$C$24:$F$24</c:f>
              <c:numCache>
                <c:formatCode>0.0</c:formatCode>
                <c:ptCount val="4"/>
                <c:pt idx="0">
                  <c:v>3.0526315789473686</c:v>
                </c:pt>
                <c:pt idx="1">
                  <c:v>10.45</c:v>
                </c:pt>
                <c:pt idx="2">
                  <c:v>7.1</c:v>
                </c:pt>
                <c:pt idx="3">
                  <c:v>4.333333333333333</c:v>
                </c:pt>
              </c:numCache>
            </c:numRef>
          </c:val>
          <c:extLst>
            <c:ext xmlns:c16="http://schemas.microsoft.com/office/drawing/2014/chart" uri="{C3380CC4-5D6E-409C-BE32-E72D297353CC}">
              <c16:uniqueId val="{00000000-5EC0-45C1-9342-DEDC66F7BB2D}"/>
            </c:ext>
          </c:extLst>
        </c:ser>
        <c:dLbls>
          <c:showLegendKey val="0"/>
          <c:showVal val="0"/>
          <c:showCatName val="0"/>
          <c:showSerName val="0"/>
          <c:showPercent val="0"/>
          <c:showBubbleSize val="0"/>
        </c:dLbls>
        <c:gapWidth val="200"/>
        <c:axId val="131684992"/>
        <c:axId val="131711360"/>
      </c:barChart>
      <c:catAx>
        <c:axId val="131684992"/>
        <c:scaling>
          <c:orientation val="minMax"/>
        </c:scaling>
        <c:delete val="0"/>
        <c:axPos val="b"/>
        <c:numFmt formatCode="General" sourceLinked="0"/>
        <c:majorTickMark val="out"/>
        <c:minorTickMark val="none"/>
        <c:tickLblPos val="nextTo"/>
        <c:crossAx val="131711360"/>
        <c:crosses val="autoZero"/>
        <c:auto val="1"/>
        <c:lblAlgn val="ctr"/>
        <c:lblOffset val="100"/>
        <c:noMultiLvlLbl val="0"/>
      </c:catAx>
      <c:valAx>
        <c:axId val="131711360"/>
        <c:scaling>
          <c:orientation val="minMax"/>
        </c:scaling>
        <c:delete val="0"/>
        <c:axPos val="l"/>
        <c:numFmt formatCode="0.0" sourceLinked="1"/>
        <c:majorTickMark val="out"/>
        <c:minorTickMark val="none"/>
        <c:tickLblPos val="nextTo"/>
        <c:crossAx val="131684992"/>
        <c:crosses val="autoZero"/>
        <c:crossBetween val="between"/>
      </c:valAx>
    </c:plotArea>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'Wood Sandpiper'!$C$11:$N$11</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'Wood Sandpiper'!$C$12:$N$12</c:f>
              <c:numCache>
                <c:formatCode>General</c:formatCode>
                <c:ptCount val="12"/>
                <c:pt idx="0">
                  <c:v>0</c:v>
                </c:pt>
                <c:pt idx="1">
                  <c:v>0</c:v>
                </c:pt>
                <c:pt idx="2">
                  <c:v>0</c:v>
                </c:pt>
                <c:pt idx="3">
                  <c:v>19</c:v>
                </c:pt>
                <c:pt idx="4">
                  <c:v>77</c:v>
                </c:pt>
                <c:pt idx="5">
                  <c:v>12</c:v>
                </c:pt>
                <c:pt idx="6">
                  <c:v>74</c:v>
                </c:pt>
                <c:pt idx="7">
                  <c:v>263</c:v>
                </c:pt>
                <c:pt idx="8">
                  <c:v>67</c:v>
                </c:pt>
                <c:pt idx="9">
                  <c:v>7</c:v>
                </c:pt>
                <c:pt idx="10">
                  <c:v>0</c:v>
                </c:pt>
                <c:pt idx="11">
                  <c:v>0</c:v>
                </c:pt>
              </c:numCache>
            </c:numRef>
          </c:val>
          <c:extLst>
            <c:ext xmlns:c16="http://schemas.microsoft.com/office/drawing/2014/chart" uri="{C3380CC4-5D6E-409C-BE32-E72D297353CC}">
              <c16:uniqueId val="{00000000-95BD-4289-A17C-8688B072ABDC}"/>
            </c:ext>
          </c:extLst>
        </c:ser>
        <c:dLbls>
          <c:showLegendKey val="0"/>
          <c:showVal val="0"/>
          <c:showCatName val="0"/>
          <c:showSerName val="0"/>
          <c:showPercent val="0"/>
          <c:showBubbleSize val="0"/>
        </c:dLbls>
        <c:gapWidth val="50"/>
        <c:overlap val="-27"/>
        <c:axId val="413987168"/>
        <c:axId val="413988480"/>
      </c:barChart>
      <c:catAx>
        <c:axId val="41398716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988480"/>
        <c:crosses val="autoZero"/>
        <c:auto val="1"/>
        <c:lblAlgn val="ctr"/>
        <c:lblOffset val="100"/>
        <c:noMultiLvlLbl val="0"/>
      </c:catAx>
      <c:valAx>
        <c:axId val="413988480"/>
        <c:scaling>
          <c:orientation val="minMax"/>
        </c:scaling>
        <c:delete val="0"/>
        <c:axPos val="l"/>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987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'Jack Snipe'!$C$12:$N$12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'Jack Snipe'!$C$13:$N$13</c:f>
              <c:numCache>
                <c:formatCode>0.0</c:formatCode>
                <c:ptCount val="12"/>
                <c:pt idx="0">
                  <c:v>4.8918918918918921</c:v>
                </c:pt>
                <c:pt idx="1">
                  <c:v>3.1621621621621623</c:v>
                </c:pt>
                <c:pt idx="2">
                  <c:v>2.5405405405405403</c:v>
                </c:pt>
                <c:pt idx="3">
                  <c:v>1.3783783783783783</c:v>
                </c:pt>
                <c:pt idx="4">
                  <c:v>0</c:v>
                </c:pt>
                <c:pt idx="5">
                  <c:v>0</c:v>
                </c:pt>
                <c:pt idx="6">
                  <c:v>0</c:v>
                </c:pt>
                <c:pt idx="7">
                  <c:v>0</c:v>
                </c:pt>
                <c:pt idx="8">
                  <c:v>0.45945945945945948</c:v>
                </c:pt>
                <c:pt idx="9">
                  <c:v>2.810810810810811</c:v>
                </c:pt>
                <c:pt idx="10">
                  <c:v>3.7297297297297298</c:v>
                </c:pt>
                <c:pt idx="11">
                  <c:v>4.1891891891891895</c:v>
                </c:pt>
              </c:numCache>
            </c:numRef>
          </c:val>
          <c:extLst>
            <c:ext xmlns:c16="http://schemas.microsoft.com/office/drawing/2014/chart" uri="{C3380CC4-5D6E-409C-BE32-E72D297353CC}">
              <c16:uniqueId val="{00000000-9E0B-47AD-8BDD-B1021EDF9ED7}"/>
            </c:ext>
          </c:extLst>
        </c:ser>
        <c:dLbls>
          <c:showLegendKey val="0"/>
          <c:showVal val="0"/>
          <c:showCatName val="0"/>
          <c:showSerName val="0"/>
          <c:showPercent val="0"/>
          <c:showBubbleSize val="0"/>
        </c:dLbls>
        <c:gapWidth val="50"/>
        <c:overlap val="-27"/>
        <c:axId val="413998648"/>
        <c:axId val="413998976"/>
      </c:barChart>
      <c:catAx>
        <c:axId val="413998648"/>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998976"/>
        <c:crosses val="autoZero"/>
        <c:auto val="1"/>
        <c:lblAlgn val="ctr"/>
        <c:lblOffset val="100"/>
        <c:noMultiLvlLbl val="0"/>
      </c:catAx>
      <c:valAx>
        <c:axId val="413998976"/>
        <c:scaling>
          <c:orientation val="minMax"/>
        </c:scaling>
        <c:delete val="0"/>
        <c:axPos val="l"/>
        <c:numFmt formatCode="0.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998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136.xml"/><Relationship Id="rId2" Type="http://schemas.openxmlformats.org/officeDocument/2006/relationships/chart" Target="../charts/chart135.xml"/><Relationship Id="rId1" Type="http://schemas.openxmlformats.org/officeDocument/2006/relationships/chart" Target="../charts/chart13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39.xml"/><Relationship Id="rId1" Type="http://schemas.openxmlformats.org/officeDocument/2006/relationships/chart" Target="../charts/chart138.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53.xml"/></Relationships>
</file>

<file path=xl/drawings/drawing1.xml><?xml version="1.0" encoding="utf-8"?>
<xdr:wsDr xmlns:xdr="http://schemas.openxmlformats.org/drawingml/2006/spreadsheetDrawing" xmlns:a="http://schemas.openxmlformats.org/drawingml/2006/main">
  <xdr:twoCellAnchor>
    <xdr:from>
      <xdr:col>1</xdr:col>
      <xdr:colOff>365760</xdr:colOff>
      <xdr:row>0</xdr:row>
      <xdr:rowOff>95249</xdr:rowOff>
    </xdr:from>
    <xdr:to>
      <xdr:col>6</xdr:col>
      <xdr:colOff>360044</xdr:colOff>
      <xdr:row>9</xdr:row>
      <xdr:rowOff>22860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336550</xdr:colOff>
      <xdr:row>13</xdr:row>
      <xdr:rowOff>82550</xdr:rowOff>
    </xdr:from>
    <xdr:to>
      <xdr:col>6</xdr:col>
      <xdr:colOff>333375</xdr:colOff>
      <xdr:row>24</xdr:row>
      <xdr:rowOff>158750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9524</xdr:colOff>
      <xdr:row>0</xdr:row>
      <xdr:rowOff>47626</xdr:rowOff>
    </xdr:from>
    <xdr:to>
      <xdr:col>7</xdr:col>
      <xdr:colOff>152400</xdr:colOff>
      <xdr:row>8</xdr:row>
      <xdr:rowOff>142876</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28574</xdr:colOff>
      <xdr:row>13</xdr:row>
      <xdr:rowOff>142875</xdr:rowOff>
    </xdr:from>
    <xdr:to>
      <xdr:col>7</xdr:col>
      <xdr:colOff>171450</xdr:colOff>
      <xdr:row>22</xdr:row>
      <xdr:rowOff>38100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38100</xdr:colOff>
      <xdr:row>15</xdr:row>
      <xdr:rowOff>137160</xdr:rowOff>
    </xdr:from>
    <xdr:to>
      <xdr:col>7</xdr:col>
      <xdr:colOff>15240</xdr:colOff>
      <xdr:row>22</xdr:row>
      <xdr:rowOff>152400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xdr:row>
      <xdr:rowOff>15240</xdr:rowOff>
    </xdr:from>
    <xdr:to>
      <xdr:col>7</xdr:col>
      <xdr:colOff>15240</xdr:colOff>
      <xdr:row>9</xdr:row>
      <xdr:rowOff>76200</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11430</xdr:colOff>
      <xdr:row>0</xdr:row>
      <xdr:rowOff>0</xdr:rowOff>
    </xdr:from>
    <xdr:to>
      <xdr:col>7</xdr:col>
      <xdr:colOff>426720</xdr:colOff>
      <xdr:row>7</xdr:row>
      <xdr:rowOff>171450</xdr:rowOff>
    </xdr:to>
    <xdr:graphicFrame macro="">
      <xdr:nvGraphicFramePr>
        <xdr:cNvPr id="2" name="Chart 1">
          <a:extLst>
            <a:ext uri="{FF2B5EF4-FFF2-40B4-BE49-F238E27FC236}">
              <a16:creationId xmlns:a16="http://schemas.microsoft.com/office/drawing/2014/main" id="{A438AAF3-5FF0-43F5-B1DE-0EB6E5B205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xdr:colOff>
      <xdr:row>13</xdr:row>
      <xdr:rowOff>7620</xdr:rowOff>
    </xdr:from>
    <xdr:to>
      <xdr:col>7</xdr:col>
      <xdr:colOff>480060</xdr:colOff>
      <xdr:row>20</xdr:row>
      <xdr:rowOff>118110</xdr:rowOff>
    </xdr:to>
    <xdr:graphicFrame macro="">
      <xdr:nvGraphicFramePr>
        <xdr:cNvPr id="3" name="Chart 2">
          <a:extLst>
            <a:ext uri="{FF2B5EF4-FFF2-40B4-BE49-F238E27FC236}">
              <a16:creationId xmlns:a16="http://schemas.microsoft.com/office/drawing/2014/main" id="{916E684C-0BCA-4370-BC79-D738ED2D8D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17</xdr:row>
      <xdr:rowOff>53340</xdr:rowOff>
    </xdr:from>
    <xdr:to>
      <xdr:col>6</xdr:col>
      <xdr:colOff>586740</xdr:colOff>
      <xdr:row>23</xdr:row>
      <xdr:rowOff>144780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xdr:colOff>
      <xdr:row>0</xdr:row>
      <xdr:rowOff>81915</xdr:rowOff>
    </xdr:from>
    <xdr:to>
      <xdr:col>7</xdr:col>
      <xdr:colOff>38100</xdr:colOff>
      <xdr:row>8</xdr:row>
      <xdr:rowOff>142875</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15240</xdr:colOff>
      <xdr:row>27</xdr:row>
      <xdr:rowOff>15240</xdr:rowOff>
    </xdr:from>
    <xdr:to>
      <xdr:col>10</xdr:col>
      <xdr:colOff>190500</xdr:colOff>
      <xdr:row>37</xdr:row>
      <xdr:rowOff>0</xdr:rowOff>
    </xdr:to>
    <xdr:graphicFrame macro="">
      <xdr:nvGraphicFramePr>
        <xdr:cNvPr id="5" name="Char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13</xdr:row>
      <xdr:rowOff>82550</xdr:rowOff>
    </xdr:from>
    <xdr:to>
      <xdr:col>7</xdr:col>
      <xdr:colOff>571500</xdr:colOff>
      <xdr:row>23</xdr:row>
      <xdr:rowOff>69850</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15240</xdr:colOff>
      <xdr:row>0</xdr:row>
      <xdr:rowOff>69850</xdr:rowOff>
    </xdr:from>
    <xdr:to>
      <xdr:col>7</xdr:col>
      <xdr:colOff>579120</xdr:colOff>
      <xdr:row>7</xdr:row>
      <xdr:rowOff>163830</xdr:rowOff>
    </xdr:to>
    <xdr:graphicFrame macro="">
      <xdr:nvGraphicFramePr>
        <xdr:cNvPr id="3" name="Chart 2">
          <a:extLst>
            <a:ext uri="{FF2B5EF4-FFF2-40B4-BE49-F238E27FC236}">
              <a16:creationId xmlns:a16="http://schemas.microsoft.com/office/drawing/2014/main" id="{8CA0B1DB-49DD-4F9E-A776-982DED8DA4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38100</xdr:colOff>
      <xdr:row>1</xdr:row>
      <xdr:rowOff>3810</xdr:rowOff>
    </xdr:from>
    <xdr:to>
      <xdr:col>6</xdr:col>
      <xdr:colOff>579120</xdr:colOff>
      <xdr:row>10</xdr:row>
      <xdr:rowOff>49530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2</xdr:row>
      <xdr:rowOff>160020</xdr:rowOff>
    </xdr:from>
    <xdr:to>
      <xdr:col>7</xdr:col>
      <xdr:colOff>259080</xdr:colOff>
      <xdr:row>9</xdr:row>
      <xdr:rowOff>129540</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38100</xdr:colOff>
      <xdr:row>1</xdr:row>
      <xdr:rowOff>76200</xdr:rowOff>
    </xdr:from>
    <xdr:to>
      <xdr:col>6</xdr:col>
      <xdr:colOff>577850</xdr:colOff>
      <xdr:row>8</xdr:row>
      <xdr:rowOff>133350</xdr:rowOff>
    </xdr:to>
    <xdr:graphicFrame macro="">
      <xdr:nvGraphicFramePr>
        <xdr:cNvPr id="2" name="Chart 1">
          <a:extLst>
            <a:ext uri="{FF2B5EF4-FFF2-40B4-BE49-F238E27FC236}">
              <a16:creationId xmlns:a16="http://schemas.microsoft.com/office/drawing/2014/main" id="{7AB5730A-7DB8-4CB7-A6F0-88633EAEC8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24130</xdr:colOff>
      <xdr:row>0</xdr:row>
      <xdr:rowOff>19050</xdr:rowOff>
    </xdr:from>
    <xdr:to>
      <xdr:col>7</xdr:col>
      <xdr:colOff>191770</xdr:colOff>
      <xdr:row>8</xdr:row>
      <xdr:rowOff>19050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6350</xdr:colOff>
      <xdr:row>12</xdr:row>
      <xdr:rowOff>33020</xdr:rowOff>
    </xdr:from>
    <xdr:to>
      <xdr:col>7</xdr:col>
      <xdr:colOff>120650</xdr:colOff>
      <xdr:row>20</xdr:row>
      <xdr:rowOff>139700</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595630</xdr:colOff>
      <xdr:row>0</xdr:row>
      <xdr:rowOff>50800</xdr:rowOff>
    </xdr:from>
    <xdr:to>
      <xdr:col>6</xdr:col>
      <xdr:colOff>405130</xdr:colOff>
      <xdr:row>9</xdr:row>
      <xdr:rowOff>133350</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590550</xdr:colOff>
      <xdr:row>13</xdr:row>
      <xdr:rowOff>57150</xdr:rowOff>
    </xdr:from>
    <xdr:to>
      <xdr:col>6</xdr:col>
      <xdr:colOff>400050</xdr:colOff>
      <xdr:row>20</xdr:row>
      <xdr:rowOff>107950</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392430</xdr:colOff>
      <xdr:row>2</xdr:row>
      <xdr:rowOff>0</xdr:rowOff>
    </xdr:from>
    <xdr:to>
      <xdr:col>7</xdr:col>
      <xdr:colOff>301625</xdr:colOff>
      <xdr:row>14</xdr:row>
      <xdr:rowOff>0</xdr:rowOff>
    </xdr:to>
    <xdr:graphicFrame macro="">
      <xdr:nvGraphicFramePr>
        <xdr:cNvPr id="2" name="Chart 1">
          <a:extLst>
            <a:ext uri="{FF2B5EF4-FFF2-40B4-BE49-F238E27FC236}">
              <a16:creationId xmlns:a16="http://schemas.microsoft.com/office/drawing/2014/main" id="{32B49453-0212-41F7-A07D-24C125E0A6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603250</xdr:colOff>
      <xdr:row>0</xdr:row>
      <xdr:rowOff>54610</xdr:rowOff>
    </xdr:from>
    <xdr:to>
      <xdr:col>7</xdr:col>
      <xdr:colOff>349250</xdr:colOff>
      <xdr:row>7</xdr:row>
      <xdr:rowOff>146050</xdr:rowOff>
    </xdr:to>
    <xdr:graphicFrame macro="">
      <xdr:nvGraphicFramePr>
        <xdr:cNvPr id="4" name="Chart 3">
          <a:extLst>
            <a:ext uri="{FF2B5EF4-FFF2-40B4-BE49-F238E27FC236}">
              <a16:creationId xmlns:a16="http://schemas.microsoft.com/office/drawing/2014/main" id="{A32B46DE-EAF0-4BE8-BE3E-70F0FD98D8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3175</xdr:colOff>
      <xdr:row>14</xdr:row>
      <xdr:rowOff>6350</xdr:rowOff>
    </xdr:from>
    <xdr:to>
      <xdr:col>7</xdr:col>
      <xdr:colOff>285750</xdr:colOff>
      <xdr:row>21</xdr:row>
      <xdr:rowOff>127000</xdr:rowOff>
    </xdr:to>
    <xdr:graphicFrame macro="">
      <xdr:nvGraphicFramePr>
        <xdr:cNvPr id="3" name="Chart 2">
          <a:extLst>
            <a:ext uri="{FF2B5EF4-FFF2-40B4-BE49-F238E27FC236}">
              <a16:creationId xmlns:a16="http://schemas.microsoft.com/office/drawing/2014/main" id="{80C8F916-1783-42D5-AE11-D154216067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31750</xdr:colOff>
      <xdr:row>1</xdr:row>
      <xdr:rowOff>38100</xdr:rowOff>
    </xdr:from>
    <xdr:to>
      <xdr:col>6</xdr:col>
      <xdr:colOff>444500</xdr:colOff>
      <xdr:row>8</xdr:row>
      <xdr:rowOff>139700</xdr:rowOff>
    </xdr:to>
    <xdr:graphicFrame macro="">
      <xdr:nvGraphicFramePr>
        <xdr:cNvPr id="4" name="Chart 3">
          <a:extLst>
            <a:ext uri="{FF2B5EF4-FFF2-40B4-BE49-F238E27FC236}">
              <a16:creationId xmlns:a16="http://schemas.microsoft.com/office/drawing/2014/main" id="{2286475B-DAF0-4D39-AEA6-2C8ADD535B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12</xdr:row>
      <xdr:rowOff>25400</xdr:rowOff>
    </xdr:from>
    <xdr:to>
      <xdr:col>6</xdr:col>
      <xdr:colOff>374650</xdr:colOff>
      <xdr:row>19</xdr:row>
      <xdr:rowOff>114300</xdr:rowOff>
    </xdr:to>
    <xdr:graphicFrame macro="">
      <xdr:nvGraphicFramePr>
        <xdr:cNvPr id="5" name="Chart 4">
          <a:extLst>
            <a:ext uri="{FF2B5EF4-FFF2-40B4-BE49-F238E27FC236}">
              <a16:creationId xmlns:a16="http://schemas.microsoft.com/office/drawing/2014/main" id="{80D33B29-9593-456C-9AE1-A256685321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25400</xdr:colOff>
      <xdr:row>0</xdr:row>
      <xdr:rowOff>146050</xdr:rowOff>
    </xdr:from>
    <xdr:to>
      <xdr:col>11</xdr:col>
      <xdr:colOff>0</xdr:colOff>
      <xdr:row>9</xdr:row>
      <xdr:rowOff>114300</xdr:rowOff>
    </xdr:to>
    <xdr:graphicFrame macro="">
      <xdr:nvGraphicFramePr>
        <xdr:cNvPr id="3" name="Chart 2">
          <a:extLst>
            <a:ext uri="{FF2B5EF4-FFF2-40B4-BE49-F238E27FC236}">
              <a16:creationId xmlns:a16="http://schemas.microsoft.com/office/drawing/2014/main" id="{504AD37E-47B5-4E75-B7A5-40CAD29F1C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285750</xdr:colOff>
      <xdr:row>1</xdr:row>
      <xdr:rowOff>12700</xdr:rowOff>
    </xdr:from>
    <xdr:to>
      <xdr:col>6</xdr:col>
      <xdr:colOff>527050</xdr:colOff>
      <xdr:row>8</xdr:row>
      <xdr:rowOff>177800</xdr:rowOff>
    </xdr:to>
    <xdr:graphicFrame macro="">
      <xdr:nvGraphicFramePr>
        <xdr:cNvPr id="4" name="Chart 3">
          <a:extLst>
            <a:ext uri="{FF2B5EF4-FFF2-40B4-BE49-F238E27FC236}">
              <a16:creationId xmlns:a16="http://schemas.microsoft.com/office/drawing/2014/main" id="{B8FE49DB-65C7-4281-9273-6A6B199CA9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25400</xdr:colOff>
      <xdr:row>0</xdr:row>
      <xdr:rowOff>57150</xdr:rowOff>
    </xdr:from>
    <xdr:to>
      <xdr:col>8</xdr:col>
      <xdr:colOff>95250</xdr:colOff>
      <xdr:row>8</xdr:row>
      <xdr:rowOff>19050</xdr:rowOff>
    </xdr:to>
    <xdr:graphicFrame macro="">
      <xdr:nvGraphicFramePr>
        <xdr:cNvPr id="3" name="Chart 2">
          <a:extLst>
            <a:ext uri="{FF2B5EF4-FFF2-40B4-BE49-F238E27FC236}">
              <a16:creationId xmlns:a16="http://schemas.microsoft.com/office/drawing/2014/main" id="{E370C15A-B037-4C61-9554-983F572675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44450</xdr:colOff>
      <xdr:row>1</xdr:row>
      <xdr:rowOff>31750</xdr:rowOff>
    </xdr:from>
    <xdr:to>
      <xdr:col>6</xdr:col>
      <xdr:colOff>349250</xdr:colOff>
      <xdr:row>8</xdr:row>
      <xdr:rowOff>114300</xdr:rowOff>
    </xdr:to>
    <xdr:graphicFrame macro="">
      <xdr:nvGraphicFramePr>
        <xdr:cNvPr id="3" name="Chart 2">
          <a:extLst>
            <a:ext uri="{FF2B5EF4-FFF2-40B4-BE49-F238E27FC236}">
              <a16:creationId xmlns:a16="http://schemas.microsoft.com/office/drawing/2014/main" id="{054B8319-45BE-431B-8CCB-EC8CFAD374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3175</xdr:colOff>
      <xdr:row>0</xdr:row>
      <xdr:rowOff>177800</xdr:rowOff>
    </xdr:from>
    <xdr:to>
      <xdr:col>6</xdr:col>
      <xdr:colOff>571500</xdr:colOff>
      <xdr:row>10</xdr:row>
      <xdr:rowOff>50800</xdr:rowOff>
    </xdr:to>
    <xdr:graphicFrame macro="">
      <xdr:nvGraphicFramePr>
        <xdr:cNvPr id="3" name="Chart 2">
          <a:extLst>
            <a:ext uri="{FF2B5EF4-FFF2-40B4-BE49-F238E27FC236}">
              <a16:creationId xmlns:a16="http://schemas.microsoft.com/office/drawing/2014/main" id="{39B38359-F1BE-4C53-9D45-6196C39F7B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69850</xdr:colOff>
      <xdr:row>0</xdr:row>
      <xdr:rowOff>139700</xdr:rowOff>
    </xdr:from>
    <xdr:to>
      <xdr:col>6</xdr:col>
      <xdr:colOff>438150</xdr:colOff>
      <xdr:row>9</xdr:row>
      <xdr:rowOff>120650</xdr:rowOff>
    </xdr:to>
    <xdr:graphicFrame macro="">
      <xdr:nvGraphicFramePr>
        <xdr:cNvPr id="3" name="Chart 2">
          <a:extLst>
            <a:ext uri="{FF2B5EF4-FFF2-40B4-BE49-F238E27FC236}">
              <a16:creationId xmlns:a16="http://schemas.microsoft.com/office/drawing/2014/main" id="{55D399A4-3176-4A32-A311-66234DF915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66675</xdr:colOff>
      <xdr:row>0</xdr:row>
      <xdr:rowOff>152400</xdr:rowOff>
    </xdr:from>
    <xdr:to>
      <xdr:col>6</xdr:col>
      <xdr:colOff>601980</xdr:colOff>
      <xdr:row>9</xdr:row>
      <xdr:rowOff>139700</xdr:rowOff>
    </xdr:to>
    <xdr:graphicFrame macro="">
      <xdr:nvGraphicFramePr>
        <xdr:cNvPr id="4" name="Chart 3">
          <a:extLst>
            <a:ext uri="{FF2B5EF4-FFF2-40B4-BE49-F238E27FC236}">
              <a16:creationId xmlns:a16="http://schemas.microsoft.com/office/drawing/2014/main" id="{DC6A0027-DDA5-4470-95DB-32DE9298FE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xdr:colOff>
      <xdr:row>15</xdr:row>
      <xdr:rowOff>83820</xdr:rowOff>
    </xdr:from>
    <xdr:to>
      <xdr:col>7</xdr:col>
      <xdr:colOff>0</xdr:colOff>
      <xdr:row>24</xdr:row>
      <xdr:rowOff>171450</xdr:rowOff>
    </xdr:to>
    <xdr:graphicFrame macro="">
      <xdr:nvGraphicFramePr>
        <xdr:cNvPr id="5" name="Chart 4">
          <a:extLst>
            <a:ext uri="{FF2B5EF4-FFF2-40B4-BE49-F238E27FC236}">
              <a16:creationId xmlns:a16="http://schemas.microsoft.com/office/drawing/2014/main" id="{8FEDCD87-DCAC-4845-A534-98AB327AD7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44450</xdr:colOff>
      <xdr:row>13</xdr:row>
      <xdr:rowOff>113030</xdr:rowOff>
    </xdr:from>
    <xdr:to>
      <xdr:col>7</xdr:col>
      <xdr:colOff>520700</xdr:colOff>
      <xdr:row>20</xdr:row>
      <xdr:rowOff>12700</xdr:rowOff>
    </xdr:to>
    <xdr:graphicFrame macro="">
      <xdr:nvGraphicFramePr>
        <xdr:cNvPr id="3" name="Chart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49530</xdr:colOff>
      <xdr:row>0</xdr:row>
      <xdr:rowOff>142240</xdr:rowOff>
    </xdr:from>
    <xdr:to>
      <xdr:col>9</xdr:col>
      <xdr:colOff>354330</xdr:colOff>
      <xdr:row>7</xdr:row>
      <xdr:rowOff>180340</xdr:rowOff>
    </xdr:to>
    <xdr:graphicFrame macro="">
      <xdr:nvGraphicFramePr>
        <xdr:cNvPr id="4" name="Chart 3">
          <a:extLst>
            <a:ext uri="{FF2B5EF4-FFF2-40B4-BE49-F238E27FC236}">
              <a16:creationId xmlns:a16="http://schemas.microsoft.com/office/drawing/2014/main" id="{283AD28D-CCB3-4792-A079-8F291DAE27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601980</xdr:colOff>
      <xdr:row>13</xdr:row>
      <xdr:rowOff>76200</xdr:rowOff>
    </xdr:from>
    <xdr:to>
      <xdr:col>7</xdr:col>
      <xdr:colOff>7620</xdr:colOff>
      <xdr:row>18</xdr:row>
      <xdr:rowOff>163830</xdr:rowOff>
    </xdr:to>
    <xdr:graphicFrame macro="">
      <xdr:nvGraphicFramePr>
        <xdr:cNvPr id="4" name="Chart 3">
          <a:extLst>
            <a:ext uri="{FF2B5EF4-FFF2-40B4-BE49-F238E27FC236}">
              <a16:creationId xmlns:a16="http://schemas.microsoft.com/office/drawing/2014/main" id="{50514BCD-7985-4163-8409-CD7FF70CA0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586740</xdr:colOff>
      <xdr:row>2</xdr:row>
      <xdr:rowOff>137160</xdr:rowOff>
    </xdr:from>
    <xdr:to>
      <xdr:col>7</xdr:col>
      <xdr:colOff>0</xdr:colOff>
      <xdr:row>11</xdr:row>
      <xdr:rowOff>133350</xdr:rowOff>
    </xdr:to>
    <xdr:graphicFrame macro="">
      <xdr:nvGraphicFramePr>
        <xdr:cNvPr id="5" name="Chart 4">
          <a:extLst>
            <a:ext uri="{FF2B5EF4-FFF2-40B4-BE49-F238E27FC236}">
              <a16:creationId xmlns:a16="http://schemas.microsoft.com/office/drawing/2014/main" id="{EA73686E-5584-474A-858F-C7EF01BC0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99060</xdr:colOff>
      <xdr:row>16</xdr:row>
      <xdr:rowOff>54610</xdr:rowOff>
    </xdr:from>
    <xdr:to>
      <xdr:col>8</xdr:col>
      <xdr:colOff>403860</xdr:colOff>
      <xdr:row>24</xdr:row>
      <xdr:rowOff>27940</xdr:rowOff>
    </xdr:to>
    <xdr:graphicFrame macro="">
      <xdr:nvGraphicFramePr>
        <xdr:cNvPr id="4" name="Chart 3">
          <a:extLst>
            <a:ext uri="{FF2B5EF4-FFF2-40B4-BE49-F238E27FC236}">
              <a16:creationId xmlns:a16="http://schemas.microsoft.com/office/drawing/2014/main" id="{B037D25C-C7DF-4179-9241-7243E5D569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128270</xdr:colOff>
      <xdr:row>1</xdr:row>
      <xdr:rowOff>34290</xdr:rowOff>
    </xdr:from>
    <xdr:to>
      <xdr:col>8</xdr:col>
      <xdr:colOff>433070</xdr:colOff>
      <xdr:row>9</xdr:row>
      <xdr:rowOff>0</xdr:rowOff>
    </xdr:to>
    <xdr:graphicFrame macro="">
      <xdr:nvGraphicFramePr>
        <xdr:cNvPr id="5" name="Chart 4">
          <a:extLst>
            <a:ext uri="{FF2B5EF4-FFF2-40B4-BE49-F238E27FC236}">
              <a16:creationId xmlns:a16="http://schemas.microsoft.com/office/drawing/2014/main" id="{52BB554E-8198-4869-9A81-E9C77F8830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58420</xdr:colOff>
      <xdr:row>2</xdr:row>
      <xdr:rowOff>40640</xdr:rowOff>
    </xdr:from>
    <xdr:to>
      <xdr:col>8</xdr:col>
      <xdr:colOff>363220</xdr:colOff>
      <xdr:row>10</xdr:row>
      <xdr:rowOff>179070</xdr:rowOff>
    </xdr:to>
    <xdr:graphicFrame macro="">
      <xdr:nvGraphicFramePr>
        <xdr:cNvPr id="4" name="Chart 3">
          <a:extLst>
            <a:ext uri="{FF2B5EF4-FFF2-40B4-BE49-F238E27FC236}">
              <a16:creationId xmlns:a16="http://schemas.microsoft.com/office/drawing/2014/main" id="{C14D964E-7246-4DFF-A1B1-A4EDDD0DA6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16</xdr:row>
      <xdr:rowOff>144780</xdr:rowOff>
    </xdr:from>
    <xdr:to>
      <xdr:col>8</xdr:col>
      <xdr:colOff>243840</xdr:colOff>
      <xdr:row>24</xdr:row>
      <xdr:rowOff>160020</xdr:rowOff>
    </xdr:to>
    <xdr:graphicFrame macro="">
      <xdr:nvGraphicFramePr>
        <xdr:cNvPr id="5" name="Chart 4">
          <a:extLst>
            <a:ext uri="{FF2B5EF4-FFF2-40B4-BE49-F238E27FC236}">
              <a16:creationId xmlns:a16="http://schemas.microsoft.com/office/drawing/2014/main" id="{6BA6F77D-AEB2-487A-9E19-2FA67346E8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83820</xdr:colOff>
      <xdr:row>1</xdr:row>
      <xdr:rowOff>11430</xdr:rowOff>
    </xdr:from>
    <xdr:to>
      <xdr:col>6</xdr:col>
      <xdr:colOff>342900</xdr:colOff>
      <xdr:row>9</xdr:row>
      <xdr:rowOff>121920</xdr:rowOff>
    </xdr:to>
    <xdr:graphicFrame macro="">
      <xdr:nvGraphicFramePr>
        <xdr:cNvPr id="3" name="Chart 2">
          <a:extLst>
            <a:ext uri="{FF2B5EF4-FFF2-40B4-BE49-F238E27FC236}">
              <a16:creationId xmlns:a16="http://schemas.microsoft.com/office/drawing/2014/main" id="{12402F28-3FAE-424A-80CC-C0196C5295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30480</xdr:colOff>
      <xdr:row>0</xdr:row>
      <xdr:rowOff>76200</xdr:rowOff>
    </xdr:from>
    <xdr:to>
      <xdr:col>10</xdr:col>
      <xdr:colOff>22860</xdr:colOff>
      <xdr:row>7</xdr:row>
      <xdr:rowOff>125730</xdr:rowOff>
    </xdr:to>
    <xdr:graphicFrame macro="">
      <xdr:nvGraphicFramePr>
        <xdr:cNvPr id="2" name="Chart 1">
          <a:extLst>
            <a:ext uri="{FF2B5EF4-FFF2-40B4-BE49-F238E27FC236}">
              <a16:creationId xmlns:a16="http://schemas.microsoft.com/office/drawing/2014/main" id="{BA52F876-FF57-4A4E-B215-EA3BB65FD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30480</xdr:colOff>
      <xdr:row>11</xdr:row>
      <xdr:rowOff>38100</xdr:rowOff>
    </xdr:from>
    <xdr:to>
      <xdr:col>10</xdr:col>
      <xdr:colOff>22860</xdr:colOff>
      <xdr:row>19</xdr:row>
      <xdr:rowOff>167640</xdr:rowOff>
    </xdr:to>
    <xdr:graphicFrame macro="">
      <xdr:nvGraphicFramePr>
        <xdr:cNvPr id="5" name="Chart 4">
          <a:extLst>
            <a:ext uri="{FF2B5EF4-FFF2-40B4-BE49-F238E27FC236}">
              <a16:creationId xmlns:a16="http://schemas.microsoft.com/office/drawing/2014/main" id="{68329BBF-5172-4316-8BDA-3F3598F38E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18</xdr:col>
      <xdr:colOff>361950</xdr:colOff>
      <xdr:row>29</xdr:row>
      <xdr:rowOff>231775</xdr:rowOff>
    </xdr:from>
    <xdr:to>
      <xdr:col>23</xdr:col>
      <xdr:colOff>374650</xdr:colOff>
      <xdr:row>35</xdr:row>
      <xdr:rowOff>171450</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121920</xdr:colOff>
      <xdr:row>0</xdr:row>
      <xdr:rowOff>129540</xdr:rowOff>
    </xdr:from>
    <xdr:to>
      <xdr:col>7</xdr:col>
      <xdr:colOff>579120</xdr:colOff>
      <xdr:row>9</xdr:row>
      <xdr:rowOff>87630</xdr:rowOff>
    </xdr:to>
    <xdr:graphicFrame macro="">
      <xdr:nvGraphicFramePr>
        <xdr:cNvPr id="4" name="Chart 3">
          <a:extLst>
            <a:ext uri="{FF2B5EF4-FFF2-40B4-BE49-F238E27FC236}">
              <a16:creationId xmlns:a16="http://schemas.microsoft.com/office/drawing/2014/main" id="{F2F8CC7A-908A-49CA-8875-A7594EBE9C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13</xdr:row>
      <xdr:rowOff>38100</xdr:rowOff>
    </xdr:from>
    <xdr:to>
      <xdr:col>8</xdr:col>
      <xdr:colOff>15240</xdr:colOff>
      <xdr:row>21</xdr:row>
      <xdr:rowOff>11430</xdr:rowOff>
    </xdr:to>
    <xdr:graphicFrame macro="">
      <xdr:nvGraphicFramePr>
        <xdr:cNvPr id="5" name="Chart 4">
          <a:extLst>
            <a:ext uri="{FF2B5EF4-FFF2-40B4-BE49-F238E27FC236}">
              <a16:creationId xmlns:a16="http://schemas.microsoft.com/office/drawing/2014/main" id="{0C101DEF-8D99-4AD2-A7CE-54389748C3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0</xdr:colOff>
      <xdr:row>3</xdr:row>
      <xdr:rowOff>139700</xdr:rowOff>
    </xdr:from>
    <xdr:to>
      <xdr:col>7</xdr:col>
      <xdr:colOff>563880</xdr:colOff>
      <xdr:row>11</xdr:row>
      <xdr:rowOff>88900</xdr:rowOff>
    </xdr:to>
    <xdr:graphicFrame macro="">
      <xdr:nvGraphicFramePr>
        <xdr:cNvPr id="3" name="Chart 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22860</xdr:colOff>
      <xdr:row>0</xdr:row>
      <xdr:rowOff>38100</xdr:rowOff>
    </xdr:from>
    <xdr:to>
      <xdr:col>7</xdr:col>
      <xdr:colOff>579120</xdr:colOff>
      <xdr:row>7</xdr:row>
      <xdr:rowOff>15240</xdr:rowOff>
    </xdr:to>
    <xdr:graphicFrame macro="">
      <xdr:nvGraphicFramePr>
        <xdr:cNvPr id="4" name="Chart 3">
          <a:extLst>
            <a:ext uri="{FF2B5EF4-FFF2-40B4-BE49-F238E27FC236}">
              <a16:creationId xmlns:a16="http://schemas.microsoft.com/office/drawing/2014/main" id="{2BF3ECE4-A6E4-47D8-AC65-08DACD27F1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14</xdr:row>
      <xdr:rowOff>76200</xdr:rowOff>
    </xdr:from>
    <xdr:to>
      <xdr:col>8</xdr:col>
      <xdr:colOff>0</xdr:colOff>
      <xdr:row>22</xdr:row>
      <xdr:rowOff>19050</xdr:rowOff>
    </xdr:to>
    <xdr:graphicFrame macro="">
      <xdr:nvGraphicFramePr>
        <xdr:cNvPr id="5" name="Chart 4">
          <a:extLst>
            <a:ext uri="{FF2B5EF4-FFF2-40B4-BE49-F238E27FC236}">
              <a16:creationId xmlns:a16="http://schemas.microsoft.com/office/drawing/2014/main" id="{DADABBBA-E518-47E2-B5D5-0BA47A5EA1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7620</xdr:colOff>
      <xdr:row>12</xdr:row>
      <xdr:rowOff>15240</xdr:rowOff>
    </xdr:from>
    <xdr:to>
      <xdr:col>7</xdr:col>
      <xdr:colOff>472440</xdr:colOff>
      <xdr:row>19</xdr:row>
      <xdr:rowOff>152400</xdr:rowOff>
    </xdr:to>
    <xdr:graphicFrame macro="">
      <xdr:nvGraphicFramePr>
        <xdr:cNvPr id="4" name="Chart 3">
          <a:extLst>
            <a:ext uri="{FF2B5EF4-FFF2-40B4-BE49-F238E27FC236}">
              <a16:creationId xmlns:a16="http://schemas.microsoft.com/office/drawing/2014/main" id="{5586D3A5-D1EF-4956-982D-F4C0842597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0</xdr:row>
      <xdr:rowOff>45720</xdr:rowOff>
    </xdr:from>
    <xdr:to>
      <xdr:col>7</xdr:col>
      <xdr:colOff>563880</xdr:colOff>
      <xdr:row>8</xdr:row>
      <xdr:rowOff>121920</xdr:rowOff>
    </xdr:to>
    <xdr:graphicFrame macro="">
      <xdr:nvGraphicFramePr>
        <xdr:cNvPr id="5" name="Chart 4">
          <a:extLst>
            <a:ext uri="{FF2B5EF4-FFF2-40B4-BE49-F238E27FC236}">
              <a16:creationId xmlns:a16="http://schemas.microsoft.com/office/drawing/2014/main" id="{717E9785-1702-4038-8CD4-4E3C3D05FA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38100</xdr:colOff>
      <xdr:row>0</xdr:row>
      <xdr:rowOff>68580</xdr:rowOff>
    </xdr:from>
    <xdr:to>
      <xdr:col>5</xdr:col>
      <xdr:colOff>434340</xdr:colOff>
      <xdr:row>9</xdr:row>
      <xdr:rowOff>83820</xdr:rowOff>
    </xdr:to>
    <xdr:graphicFrame macro="">
      <xdr:nvGraphicFramePr>
        <xdr:cNvPr id="2" name="Chart 1">
          <a:extLst>
            <a:ext uri="{FF2B5EF4-FFF2-40B4-BE49-F238E27FC236}">
              <a16:creationId xmlns:a16="http://schemas.microsoft.com/office/drawing/2014/main" id="{BE6FF5B2-9AEB-4163-AD2F-C74072A485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10</xdr:row>
      <xdr:rowOff>0</xdr:rowOff>
    </xdr:from>
    <xdr:to>
      <xdr:col>5</xdr:col>
      <xdr:colOff>434340</xdr:colOff>
      <xdr:row>18</xdr:row>
      <xdr:rowOff>121920</xdr:rowOff>
    </xdr:to>
    <xdr:graphicFrame macro="">
      <xdr:nvGraphicFramePr>
        <xdr:cNvPr id="5" name="Chart 4">
          <a:extLst>
            <a:ext uri="{FF2B5EF4-FFF2-40B4-BE49-F238E27FC236}">
              <a16:creationId xmlns:a16="http://schemas.microsoft.com/office/drawing/2014/main" id="{E3414823-8772-4E51-B4AD-DBBF686E77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601980</xdr:colOff>
      <xdr:row>0</xdr:row>
      <xdr:rowOff>91440</xdr:rowOff>
    </xdr:from>
    <xdr:to>
      <xdr:col>8</xdr:col>
      <xdr:colOff>167640</xdr:colOff>
      <xdr:row>8</xdr:row>
      <xdr:rowOff>114300</xdr:rowOff>
    </xdr:to>
    <xdr:graphicFrame macro="">
      <xdr:nvGraphicFramePr>
        <xdr:cNvPr id="5" name="Chart 4">
          <a:extLst>
            <a:ext uri="{FF2B5EF4-FFF2-40B4-BE49-F238E27FC236}">
              <a16:creationId xmlns:a16="http://schemas.microsoft.com/office/drawing/2014/main" id="{C10274F1-25C5-4704-B401-4677895AB9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38100</xdr:colOff>
      <xdr:row>11</xdr:row>
      <xdr:rowOff>163830</xdr:rowOff>
    </xdr:from>
    <xdr:to>
      <xdr:col>8</xdr:col>
      <xdr:colOff>228600</xdr:colOff>
      <xdr:row>20</xdr:row>
      <xdr:rowOff>91440</xdr:rowOff>
    </xdr:to>
    <xdr:graphicFrame macro="">
      <xdr:nvGraphicFramePr>
        <xdr:cNvPr id="6" name="Chart 5">
          <a:extLst>
            <a:ext uri="{FF2B5EF4-FFF2-40B4-BE49-F238E27FC236}">
              <a16:creationId xmlns:a16="http://schemas.microsoft.com/office/drawing/2014/main" id="{ABAFEAE7-6539-45B0-A52E-2FFB0F58B1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319088</xdr:colOff>
      <xdr:row>3</xdr:row>
      <xdr:rowOff>0</xdr:rowOff>
    </xdr:from>
    <xdr:to>
      <xdr:col>7</xdr:col>
      <xdr:colOff>419100</xdr:colOff>
      <xdr:row>13</xdr:row>
      <xdr:rowOff>52388</xdr:rowOff>
    </xdr:to>
    <xdr:graphicFrame macro="">
      <xdr:nvGraphicFramePr>
        <xdr:cNvPr id="2" name="Chart 1">
          <a:extLst>
            <a:ext uri="{FF2B5EF4-FFF2-40B4-BE49-F238E27FC236}">
              <a16:creationId xmlns:a16="http://schemas.microsoft.com/office/drawing/2014/main" id="{6C6F9E40-6255-4651-BDCF-E46702C40B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22860</xdr:colOff>
      <xdr:row>0</xdr:row>
      <xdr:rowOff>64770</xdr:rowOff>
    </xdr:from>
    <xdr:to>
      <xdr:col>6</xdr:col>
      <xdr:colOff>563880</xdr:colOff>
      <xdr:row>11</xdr:row>
      <xdr:rowOff>30480</xdr:rowOff>
    </xdr:to>
    <xdr:graphicFrame macro="">
      <xdr:nvGraphicFramePr>
        <xdr:cNvPr id="2" name="Chart 1">
          <a:extLst>
            <a:ext uri="{FF2B5EF4-FFF2-40B4-BE49-F238E27FC236}">
              <a16:creationId xmlns:a16="http://schemas.microsoft.com/office/drawing/2014/main" id="{A744BCAB-3A16-4D25-B9EA-2895EEBFE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30480</xdr:colOff>
      <xdr:row>10</xdr:row>
      <xdr:rowOff>144780</xdr:rowOff>
    </xdr:from>
    <xdr:to>
      <xdr:col>6</xdr:col>
      <xdr:colOff>541020</xdr:colOff>
      <xdr:row>18</xdr:row>
      <xdr:rowOff>83820</xdr:rowOff>
    </xdr:to>
    <xdr:graphicFrame macro="">
      <xdr:nvGraphicFramePr>
        <xdr:cNvPr id="4" name="Chart 3">
          <a:extLst>
            <a:ext uri="{FF2B5EF4-FFF2-40B4-BE49-F238E27FC236}">
              <a16:creationId xmlns:a16="http://schemas.microsoft.com/office/drawing/2014/main" id="{908799F7-C4F5-42DE-89A9-9ACF520350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22860</xdr:colOff>
      <xdr:row>0</xdr:row>
      <xdr:rowOff>91440</xdr:rowOff>
    </xdr:from>
    <xdr:to>
      <xdr:col>6</xdr:col>
      <xdr:colOff>518160</xdr:colOff>
      <xdr:row>7</xdr:row>
      <xdr:rowOff>144780</xdr:rowOff>
    </xdr:to>
    <xdr:graphicFrame macro="">
      <xdr:nvGraphicFramePr>
        <xdr:cNvPr id="5" name="Chart 4">
          <a:extLst>
            <a:ext uri="{FF2B5EF4-FFF2-40B4-BE49-F238E27FC236}">
              <a16:creationId xmlns:a16="http://schemas.microsoft.com/office/drawing/2014/main" id="{5F76E10B-676B-4C7A-BD51-1D2E6125D6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3810</xdr:colOff>
      <xdr:row>0</xdr:row>
      <xdr:rowOff>30480</xdr:rowOff>
    </xdr:from>
    <xdr:to>
      <xdr:col>9</xdr:col>
      <xdr:colOff>327660</xdr:colOff>
      <xdr:row>10</xdr:row>
      <xdr:rowOff>60960</xdr:rowOff>
    </xdr:to>
    <xdr:graphicFrame macro="">
      <xdr:nvGraphicFramePr>
        <xdr:cNvPr id="2" name="Chart 1">
          <a:extLst>
            <a:ext uri="{FF2B5EF4-FFF2-40B4-BE49-F238E27FC236}">
              <a16:creationId xmlns:a16="http://schemas.microsoft.com/office/drawing/2014/main" id="{3CB3D100-4E65-47DF-AD6A-5E4AE6EFAC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19050</xdr:colOff>
      <xdr:row>0</xdr:row>
      <xdr:rowOff>45720</xdr:rowOff>
    </xdr:from>
    <xdr:to>
      <xdr:col>8</xdr:col>
      <xdr:colOff>220980</xdr:colOff>
      <xdr:row>11</xdr:row>
      <xdr:rowOff>101600</xdr:rowOff>
    </xdr:to>
    <xdr:graphicFrame macro="">
      <xdr:nvGraphicFramePr>
        <xdr:cNvPr id="5" name="Chart 4">
          <a:extLst>
            <a:ext uri="{FF2B5EF4-FFF2-40B4-BE49-F238E27FC236}">
              <a16:creationId xmlns:a16="http://schemas.microsoft.com/office/drawing/2014/main" id="{00000000-0008-0000-2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20</xdr:row>
      <xdr:rowOff>91440</xdr:rowOff>
    </xdr:from>
    <xdr:to>
      <xdr:col>9</xdr:col>
      <xdr:colOff>0</xdr:colOff>
      <xdr:row>32</xdr:row>
      <xdr:rowOff>144780</xdr:rowOff>
    </xdr:to>
    <xdr:graphicFrame macro="">
      <xdr:nvGraphicFramePr>
        <xdr:cNvPr id="2" name="Chart 1">
          <a:extLst>
            <a:ext uri="{FF2B5EF4-FFF2-40B4-BE49-F238E27FC236}">
              <a16:creationId xmlns:a16="http://schemas.microsoft.com/office/drawing/2014/main" id="{386A534D-CC89-4447-889C-425E715DDC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2</xdr:col>
      <xdr:colOff>53340</xdr:colOff>
      <xdr:row>0</xdr:row>
      <xdr:rowOff>64770</xdr:rowOff>
    </xdr:from>
    <xdr:to>
      <xdr:col>7</xdr:col>
      <xdr:colOff>556260</xdr:colOff>
      <xdr:row>9</xdr:row>
      <xdr:rowOff>15240</xdr:rowOff>
    </xdr:to>
    <xdr:graphicFrame macro="">
      <xdr:nvGraphicFramePr>
        <xdr:cNvPr id="4" name="Chart 3">
          <a:extLst>
            <a:ext uri="{FF2B5EF4-FFF2-40B4-BE49-F238E27FC236}">
              <a16:creationId xmlns:a16="http://schemas.microsoft.com/office/drawing/2014/main" id="{B1FE986A-7765-4980-881A-250E21D74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xdr:colOff>
      <xdr:row>11</xdr:row>
      <xdr:rowOff>129540</xdr:rowOff>
    </xdr:from>
    <xdr:to>
      <xdr:col>7</xdr:col>
      <xdr:colOff>533400</xdr:colOff>
      <xdr:row>20</xdr:row>
      <xdr:rowOff>91440</xdr:rowOff>
    </xdr:to>
    <xdr:graphicFrame macro="">
      <xdr:nvGraphicFramePr>
        <xdr:cNvPr id="5" name="Chart 4">
          <a:extLst>
            <a:ext uri="{FF2B5EF4-FFF2-40B4-BE49-F238E27FC236}">
              <a16:creationId xmlns:a16="http://schemas.microsoft.com/office/drawing/2014/main" id="{EB853624-22E8-4134-B7D4-E7C03A60A1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38100</xdr:colOff>
      <xdr:row>0</xdr:row>
      <xdr:rowOff>68580</xdr:rowOff>
    </xdr:from>
    <xdr:to>
      <xdr:col>9</xdr:col>
      <xdr:colOff>53340</xdr:colOff>
      <xdr:row>9</xdr:row>
      <xdr:rowOff>22860</xdr:rowOff>
    </xdr:to>
    <xdr:graphicFrame macro="">
      <xdr:nvGraphicFramePr>
        <xdr:cNvPr id="2" name="Chart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579120</xdr:colOff>
      <xdr:row>0</xdr:row>
      <xdr:rowOff>57150</xdr:rowOff>
    </xdr:from>
    <xdr:to>
      <xdr:col>8</xdr:col>
      <xdr:colOff>281940</xdr:colOff>
      <xdr:row>10</xdr:row>
      <xdr:rowOff>129540</xdr:rowOff>
    </xdr:to>
    <xdr:graphicFrame macro="">
      <xdr:nvGraphicFramePr>
        <xdr:cNvPr id="3" name="Chart 2">
          <a:extLst>
            <a:ext uri="{FF2B5EF4-FFF2-40B4-BE49-F238E27FC236}">
              <a16:creationId xmlns:a16="http://schemas.microsoft.com/office/drawing/2014/main" id="{1E9628CC-EE31-494D-8421-20E1EA1E7B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53340</xdr:colOff>
      <xdr:row>1</xdr:row>
      <xdr:rowOff>15240</xdr:rowOff>
    </xdr:from>
    <xdr:to>
      <xdr:col>7</xdr:col>
      <xdr:colOff>22860</xdr:colOff>
      <xdr:row>11</xdr:row>
      <xdr:rowOff>38100</xdr:rowOff>
    </xdr:to>
    <xdr:graphicFrame macro="">
      <xdr:nvGraphicFramePr>
        <xdr:cNvPr id="3" name="Chart 2">
          <a:extLst>
            <a:ext uri="{FF2B5EF4-FFF2-40B4-BE49-F238E27FC236}">
              <a16:creationId xmlns:a16="http://schemas.microsoft.com/office/drawing/2014/main" id="{ECC3E600-35EC-4777-932E-36E7D68610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xdr:col>
      <xdr:colOff>30480</xdr:colOff>
      <xdr:row>11</xdr:row>
      <xdr:rowOff>158114</xdr:rowOff>
    </xdr:from>
    <xdr:to>
      <xdr:col>7</xdr:col>
      <xdr:colOff>533399</xdr:colOff>
      <xdr:row>19</xdr:row>
      <xdr:rowOff>148590</xdr:rowOff>
    </xdr:to>
    <xdr:graphicFrame macro="">
      <xdr:nvGraphicFramePr>
        <xdr:cNvPr id="3" name="Chart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xdr:colOff>
      <xdr:row>0</xdr:row>
      <xdr:rowOff>0</xdr:rowOff>
    </xdr:from>
    <xdr:to>
      <xdr:col>7</xdr:col>
      <xdr:colOff>579120</xdr:colOff>
      <xdr:row>8</xdr:row>
      <xdr:rowOff>133350</xdr:rowOff>
    </xdr:to>
    <xdr:graphicFrame macro="">
      <xdr:nvGraphicFramePr>
        <xdr:cNvPr id="4" name="Chart 3">
          <a:extLst>
            <a:ext uri="{FF2B5EF4-FFF2-40B4-BE49-F238E27FC236}">
              <a16:creationId xmlns:a16="http://schemas.microsoft.com/office/drawing/2014/main" id="{22D93B34-2AE5-4919-B7F3-F1770AA5F8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66674</xdr:colOff>
      <xdr:row>14</xdr:row>
      <xdr:rowOff>7619</xdr:rowOff>
    </xdr:from>
    <xdr:to>
      <xdr:col>6</xdr:col>
      <xdr:colOff>502920</xdr:colOff>
      <xdr:row>21</xdr:row>
      <xdr:rowOff>131444</xdr:rowOff>
    </xdr:to>
    <xdr:graphicFrame macro="">
      <xdr:nvGraphicFramePr>
        <xdr:cNvPr id="3" name="Chart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49530</xdr:colOff>
      <xdr:row>1</xdr:row>
      <xdr:rowOff>83820</xdr:rowOff>
    </xdr:from>
    <xdr:to>
      <xdr:col>6</xdr:col>
      <xdr:colOff>548640</xdr:colOff>
      <xdr:row>9</xdr:row>
      <xdr:rowOff>140970</xdr:rowOff>
    </xdr:to>
    <xdr:graphicFrame macro="">
      <xdr:nvGraphicFramePr>
        <xdr:cNvPr id="4" name="Chart 3">
          <a:extLst>
            <a:ext uri="{FF2B5EF4-FFF2-40B4-BE49-F238E27FC236}">
              <a16:creationId xmlns:a16="http://schemas.microsoft.com/office/drawing/2014/main" id="{2DD1BF18-10D7-46AA-9331-812A2298D8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76200</xdr:colOff>
      <xdr:row>0</xdr:row>
      <xdr:rowOff>76200</xdr:rowOff>
    </xdr:from>
    <xdr:to>
      <xdr:col>7</xdr:col>
      <xdr:colOff>355600</xdr:colOff>
      <xdr:row>7</xdr:row>
      <xdr:rowOff>160020</xdr:rowOff>
    </xdr:to>
    <xdr:graphicFrame macro="">
      <xdr:nvGraphicFramePr>
        <xdr:cNvPr id="3" name="Chart 2">
          <a:extLst>
            <a:ext uri="{FF2B5EF4-FFF2-40B4-BE49-F238E27FC236}">
              <a16:creationId xmlns:a16="http://schemas.microsoft.com/office/drawing/2014/main" id="{5DD221D1-740E-4B19-8047-E4152C88B0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2</xdr:col>
      <xdr:colOff>38099</xdr:colOff>
      <xdr:row>13</xdr:row>
      <xdr:rowOff>175260</xdr:rowOff>
    </xdr:from>
    <xdr:to>
      <xdr:col>8</xdr:col>
      <xdr:colOff>0</xdr:colOff>
      <xdr:row>21</xdr:row>
      <xdr:rowOff>137160</xdr:rowOff>
    </xdr:to>
    <xdr:graphicFrame macro="">
      <xdr:nvGraphicFramePr>
        <xdr:cNvPr id="3" name="Chart 2">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582930</xdr:colOff>
      <xdr:row>0</xdr:row>
      <xdr:rowOff>0</xdr:rowOff>
    </xdr:from>
    <xdr:to>
      <xdr:col>7</xdr:col>
      <xdr:colOff>579120</xdr:colOff>
      <xdr:row>8</xdr:row>
      <xdr:rowOff>102870</xdr:rowOff>
    </xdr:to>
    <xdr:graphicFrame macro="">
      <xdr:nvGraphicFramePr>
        <xdr:cNvPr id="4" name="Chart 3">
          <a:extLst>
            <a:ext uri="{FF2B5EF4-FFF2-40B4-BE49-F238E27FC236}">
              <a16:creationId xmlns:a16="http://schemas.microsoft.com/office/drawing/2014/main" id="{FF60484D-F2AD-4484-9F8D-9ED9C3905C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xdr:col>
      <xdr:colOff>7620</xdr:colOff>
      <xdr:row>1</xdr:row>
      <xdr:rowOff>15240</xdr:rowOff>
    </xdr:from>
    <xdr:to>
      <xdr:col>7</xdr:col>
      <xdr:colOff>15240</xdr:colOff>
      <xdr:row>10</xdr:row>
      <xdr:rowOff>121920</xdr:rowOff>
    </xdr:to>
    <xdr:graphicFrame macro="">
      <xdr:nvGraphicFramePr>
        <xdr:cNvPr id="4" name="Chart 3">
          <a:extLst>
            <a:ext uri="{FF2B5EF4-FFF2-40B4-BE49-F238E27FC236}">
              <a16:creationId xmlns:a16="http://schemas.microsoft.com/office/drawing/2014/main" id="{56FCE6E5-BE1A-4267-9219-3CF33CC79E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38100</xdr:colOff>
      <xdr:row>0</xdr:row>
      <xdr:rowOff>41910</xdr:rowOff>
    </xdr:from>
    <xdr:to>
      <xdr:col>6</xdr:col>
      <xdr:colOff>594360</xdr:colOff>
      <xdr:row>8</xdr:row>
      <xdr:rowOff>167640</xdr:rowOff>
    </xdr:to>
    <xdr:graphicFrame macro="">
      <xdr:nvGraphicFramePr>
        <xdr:cNvPr id="3" name="Chart 2">
          <a:extLst>
            <a:ext uri="{FF2B5EF4-FFF2-40B4-BE49-F238E27FC236}">
              <a16:creationId xmlns:a16="http://schemas.microsoft.com/office/drawing/2014/main" id="{B0412AF7-5A93-4B1A-AA6E-47FF4C9468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582930</xdr:colOff>
      <xdr:row>11</xdr:row>
      <xdr:rowOff>167640</xdr:rowOff>
    </xdr:from>
    <xdr:to>
      <xdr:col>7</xdr:col>
      <xdr:colOff>548640</xdr:colOff>
      <xdr:row>18</xdr:row>
      <xdr:rowOff>127635</xdr:rowOff>
    </xdr:to>
    <xdr:graphicFrame macro="">
      <xdr:nvGraphicFramePr>
        <xdr:cNvPr id="2" name="Chart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569596</xdr:colOff>
      <xdr:row>0</xdr:row>
      <xdr:rowOff>22861</xdr:rowOff>
    </xdr:from>
    <xdr:to>
      <xdr:col>7</xdr:col>
      <xdr:colOff>601980</xdr:colOff>
      <xdr:row>8</xdr:row>
      <xdr:rowOff>22861</xdr:rowOff>
    </xdr:to>
    <xdr:graphicFrame macro="">
      <xdr:nvGraphicFramePr>
        <xdr:cNvPr id="3" name="Chart 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91440</xdr:colOff>
      <xdr:row>12</xdr:row>
      <xdr:rowOff>76200</xdr:rowOff>
    </xdr:from>
    <xdr:to>
      <xdr:col>7</xdr:col>
      <xdr:colOff>556260</xdr:colOff>
      <xdr:row>20</xdr:row>
      <xdr:rowOff>22860</xdr:rowOff>
    </xdr:to>
    <xdr:graphicFrame macro="">
      <xdr:nvGraphicFramePr>
        <xdr:cNvPr id="4" name="Chart 3">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0</xdr:row>
      <xdr:rowOff>60960</xdr:rowOff>
    </xdr:from>
    <xdr:to>
      <xdr:col>7</xdr:col>
      <xdr:colOff>586740</xdr:colOff>
      <xdr:row>8</xdr:row>
      <xdr:rowOff>19050</xdr:rowOff>
    </xdr:to>
    <xdr:graphicFrame macro="">
      <xdr:nvGraphicFramePr>
        <xdr:cNvPr id="3" name="Chart 2">
          <a:extLst>
            <a:ext uri="{FF2B5EF4-FFF2-40B4-BE49-F238E27FC236}">
              <a16:creationId xmlns:a16="http://schemas.microsoft.com/office/drawing/2014/main" id="{73189F2F-68E4-44EC-B0EC-D239BAE0D1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26670</xdr:colOff>
      <xdr:row>0</xdr:row>
      <xdr:rowOff>114300</xdr:rowOff>
    </xdr:from>
    <xdr:to>
      <xdr:col>8</xdr:col>
      <xdr:colOff>0</xdr:colOff>
      <xdr:row>8</xdr:row>
      <xdr:rowOff>110490</xdr:rowOff>
    </xdr:to>
    <xdr:graphicFrame macro="">
      <xdr:nvGraphicFramePr>
        <xdr:cNvPr id="4" name="Chart 3">
          <a:extLst>
            <a:ext uri="{FF2B5EF4-FFF2-40B4-BE49-F238E27FC236}">
              <a16:creationId xmlns:a16="http://schemas.microsoft.com/office/drawing/2014/main" id="{36CEEA50-5D54-4D0F-863E-38BEF37BBE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xdr:colOff>
      <xdr:row>13</xdr:row>
      <xdr:rowOff>137160</xdr:rowOff>
    </xdr:from>
    <xdr:to>
      <xdr:col>7</xdr:col>
      <xdr:colOff>571500</xdr:colOff>
      <xdr:row>22</xdr:row>
      <xdr:rowOff>121920</xdr:rowOff>
    </xdr:to>
    <xdr:graphicFrame macro="">
      <xdr:nvGraphicFramePr>
        <xdr:cNvPr id="5" name="Chart 4">
          <a:extLst>
            <a:ext uri="{FF2B5EF4-FFF2-40B4-BE49-F238E27FC236}">
              <a16:creationId xmlns:a16="http://schemas.microsoft.com/office/drawing/2014/main" id="{9A6B4E2D-15A8-4E7C-927A-62E67748FE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41910</xdr:colOff>
      <xdr:row>1</xdr:row>
      <xdr:rowOff>152400</xdr:rowOff>
    </xdr:from>
    <xdr:to>
      <xdr:col>8</xdr:col>
      <xdr:colOff>30480</xdr:colOff>
      <xdr:row>10</xdr:row>
      <xdr:rowOff>26670</xdr:rowOff>
    </xdr:to>
    <xdr:graphicFrame macro="">
      <xdr:nvGraphicFramePr>
        <xdr:cNvPr id="3" name="Chart 2">
          <a:extLst>
            <a:ext uri="{FF2B5EF4-FFF2-40B4-BE49-F238E27FC236}">
              <a16:creationId xmlns:a16="http://schemas.microsoft.com/office/drawing/2014/main" id="{164A9720-B0B9-44A0-81EC-62036A5668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2</xdr:col>
      <xdr:colOff>57150</xdr:colOff>
      <xdr:row>0</xdr:row>
      <xdr:rowOff>80011</xdr:rowOff>
    </xdr:from>
    <xdr:to>
      <xdr:col>7</xdr:col>
      <xdr:colOff>38100</xdr:colOff>
      <xdr:row>8</xdr:row>
      <xdr:rowOff>129540</xdr:rowOff>
    </xdr:to>
    <xdr:graphicFrame macro="">
      <xdr:nvGraphicFramePr>
        <xdr:cNvPr id="3" name="Chart 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xdr:colOff>
      <xdr:row>15</xdr:row>
      <xdr:rowOff>129540</xdr:rowOff>
    </xdr:from>
    <xdr:to>
      <xdr:col>7</xdr:col>
      <xdr:colOff>594360</xdr:colOff>
      <xdr:row>23</xdr:row>
      <xdr:rowOff>118110</xdr:rowOff>
    </xdr:to>
    <xdr:graphicFrame macro="">
      <xdr:nvGraphicFramePr>
        <xdr:cNvPr id="4" name="Chart 3">
          <a:extLst>
            <a:ext uri="{FF2B5EF4-FFF2-40B4-BE49-F238E27FC236}">
              <a16:creationId xmlns:a16="http://schemas.microsoft.com/office/drawing/2014/main" id="{DB94A24E-5266-4F9E-B8EA-35C67AD55D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xdr:col>
      <xdr:colOff>7620</xdr:colOff>
      <xdr:row>0</xdr:row>
      <xdr:rowOff>106680</xdr:rowOff>
    </xdr:from>
    <xdr:to>
      <xdr:col>7</xdr:col>
      <xdr:colOff>548640</xdr:colOff>
      <xdr:row>8</xdr:row>
      <xdr:rowOff>144780</xdr:rowOff>
    </xdr:to>
    <xdr:graphicFrame macro="">
      <xdr:nvGraphicFramePr>
        <xdr:cNvPr id="4" name="Chart 3">
          <a:extLst>
            <a:ext uri="{FF2B5EF4-FFF2-40B4-BE49-F238E27FC236}">
              <a16:creationId xmlns:a16="http://schemas.microsoft.com/office/drawing/2014/main" id="{05F97E74-0431-4F56-A5D6-9F2634D39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7620</xdr:colOff>
      <xdr:row>13</xdr:row>
      <xdr:rowOff>82550</xdr:rowOff>
    </xdr:from>
    <xdr:to>
      <xdr:col>7</xdr:col>
      <xdr:colOff>510540</xdr:colOff>
      <xdr:row>21</xdr:row>
      <xdr:rowOff>160020</xdr:rowOff>
    </xdr:to>
    <xdr:graphicFrame macro="">
      <xdr:nvGraphicFramePr>
        <xdr:cNvPr id="3" name="Chart 2">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60960</xdr:colOff>
      <xdr:row>0</xdr:row>
      <xdr:rowOff>45720</xdr:rowOff>
    </xdr:from>
    <xdr:to>
      <xdr:col>7</xdr:col>
      <xdr:colOff>556260</xdr:colOff>
      <xdr:row>8</xdr:row>
      <xdr:rowOff>118110</xdr:rowOff>
    </xdr:to>
    <xdr:graphicFrame macro="">
      <xdr:nvGraphicFramePr>
        <xdr:cNvPr id="4" name="Chart 3">
          <a:extLst>
            <a:ext uri="{FF2B5EF4-FFF2-40B4-BE49-F238E27FC236}">
              <a16:creationId xmlns:a16="http://schemas.microsoft.com/office/drawing/2014/main" id="{40C38094-5A38-4460-8650-57AFC09FC0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30480</xdr:colOff>
      <xdr:row>0</xdr:row>
      <xdr:rowOff>167640</xdr:rowOff>
    </xdr:from>
    <xdr:to>
      <xdr:col>6</xdr:col>
      <xdr:colOff>365760</xdr:colOff>
      <xdr:row>8</xdr:row>
      <xdr:rowOff>60960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14</xdr:row>
      <xdr:rowOff>0</xdr:rowOff>
    </xdr:from>
    <xdr:to>
      <xdr:col>6</xdr:col>
      <xdr:colOff>365760</xdr:colOff>
      <xdr:row>23</xdr:row>
      <xdr:rowOff>15240</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2</xdr:col>
      <xdr:colOff>19050</xdr:colOff>
      <xdr:row>0</xdr:row>
      <xdr:rowOff>60960</xdr:rowOff>
    </xdr:from>
    <xdr:to>
      <xdr:col>7</xdr:col>
      <xdr:colOff>563880</xdr:colOff>
      <xdr:row>8</xdr:row>
      <xdr:rowOff>163830</xdr:rowOff>
    </xdr:to>
    <xdr:graphicFrame macro="">
      <xdr:nvGraphicFramePr>
        <xdr:cNvPr id="3" name="Chart 2">
          <a:extLst>
            <a:ext uri="{FF2B5EF4-FFF2-40B4-BE49-F238E27FC236}">
              <a16:creationId xmlns:a16="http://schemas.microsoft.com/office/drawing/2014/main" id="{92C57808-EA1B-4947-94B3-EE5B87DC1C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xdr:col>
      <xdr:colOff>12700</xdr:colOff>
      <xdr:row>12</xdr:row>
      <xdr:rowOff>39370</xdr:rowOff>
    </xdr:from>
    <xdr:to>
      <xdr:col>7</xdr:col>
      <xdr:colOff>472440</xdr:colOff>
      <xdr:row>20</xdr:row>
      <xdr:rowOff>142240</xdr:rowOff>
    </xdr:to>
    <xdr:graphicFrame macro="">
      <xdr:nvGraphicFramePr>
        <xdr:cNvPr id="3" name="Chart 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601980</xdr:colOff>
      <xdr:row>0</xdr:row>
      <xdr:rowOff>83820</xdr:rowOff>
    </xdr:from>
    <xdr:to>
      <xdr:col>7</xdr:col>
      <xdr:colOff>563880</xdr:colOff>
      <xdr:row>8</xdr:row>
      <xdr:rowOff>129540</xdr:rowOff>
    </xdr:to>
    <xdr:graphicFrame macro="">
      <xdr:nvGraphicFramePr>
        <xdr:cNvPr id="4" name="Chart 3">
          <a:extLst>
            <a:ext uri="{FF2B5EF4-FFF2-40B4-BE49-F238E27FC236}">
              <a16:creationId xmlns:a16="http://schemas.microsoft.com/office/drawing/2014/main" id="{6065EBEA-60D2-40FA-812D-1BA8528619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xdr:col>
      <xdr:colOff>53340</xdr:colOff>
      <xdr:row>0</xdr:row>
      <xdr:rowOff>140970</xdr:rowOff>
    </xdr:from>
    <xdr:to>
      <xdr:col>7</xdr:col>
      <xdr:colOff>601980</xdr:colOff>
      <xdr:row>9</xdr:row>
      <xdr:rowOff>144780</xdr:rowOff>
    </xdr:to>
    <xdr:graphicFrame macro="">
      <xdr:nvGraphicFramePr>
        <xdr:cNvPr id="3" name="Chart 2">
          <a:extLst>
            <a:ext uri="{FF2B5EF4-FFF2-40B4-BE49-F238E27FC236}">
              <a16:creationId xmlns:a16="http://schemas.microsoft.com/office/drawing/2014/main" id="{23FCDCDD-0797-48A7-9D07-E175925461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2</xdr:col>
      <xdr:colOff>15240</xdr:colOff>
      <xdr:row>0</xdr:row>
      <xdr:rowOff>106680</xdr:rowOff>
    </xdr:from>
    <xdr:to>
      <xdr:col>8</xdr:col>
      <xdr:colOff>38100</xdr:colOff>
      <xdr:row>8</xdr:row>
      <xdr:rowOff>163830</xdr:rowOff>
    </xdr:to>
    <xdr:graphicFrame macro="">
      <xdr:nvGraphicFramePr>
        <xdr:cNvPr id="2" name="Chart 1">
          <a:extLst>
            <a:ext uri="{FF2B5EF4-FFF2-40B4-BE49-F238E27FC236}">
              <a16:creationId xmlns:a16="http://schemas.microsoft.com/office/drawing/2014/main" id="{FF412F58-FD0B-477F-B5D6-59FB57A648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598170</xdr:colOff>
      <xdr:row>14</xdr:row>
      <xdr:rowOff>53340</xdr:rowOff>
    </xdr:from>
    <xdr:to>
      <xdr:col>7</xdr:col>
      <xdr:colOff>594360</xdr:colOff>
      <xdr:row>23</xdr:row>
      <xdr:rowOff>148590</xdr:rowOff>
    </xdr:to>
    <xdr:graphicFrame macro="">
      <xdr:nvGraphicFramePr>
        <xdr:cNvPr id="3" name="Chart 2">
          <a:extLst>
            <a:ext uri="{FF2B5EF4-FFF2-40B4-BE49-F238E27FC236}">
              <a16:creationId xmlns:a16="http://schemas.microsoft.com/office/drawing/2014/main" id="{9825D65A-F3E4-4199-A6B8-480F173583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2</xdr:col>
      <xdr:colOff>65405</xdr:colOff>
      <xdr:row>2</xdr:row>
      <xdr:rowOff>144780</xdr:rowOff>
    </xdr:from>
    <xdr:to>
      <xdr:col>8</xdr:col>
      <xdr:colOff>38100</xdr:colOff>
      <xdr:row>12</xdr:row>
      <xdr:rowOff>31750</xdr:rowOff>
    </xdr:to>
    <xdr:graphicFrame macro="">
      <xdr:nvGraphicFramePr>
        <xdr:cNvPr id="3" name="Chart 2">
          <a:extLst>
            <a:ext uri="{FF2B5EF4-FFF2-40B4-BE49-F238E27FC236}">
              <a16:creationId xmlns:a16="http://schemas.microsoft.com/office/drawing/2014/main" id="{BB00852D-44C2-4F57-A6D6-826426FC5E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33655</xdr:colOff>
      <xdr:row>0</xdr:row>
      <xdr:rowOff>68580</xdr:rowOff>
    </xdr:from>
    <xdr:to>
      <xdr:col>7</xdr:col>
      <xdr:colOff>502920</xdr:colOff>
      <xdr:row>8</xdr:row>
      <xdr:rowOff>99060</xdr:rowOff>
    </xdr:to>
    <xdr:graphicFrame macro="">
      <xdr:nvGraphicFramePr>
        <xdr:cNvPr id="5" name="Chart 4">
          <a:extLst>
            <a:ext uri="{FF2B5EF4-FFF2-40B4-BE49-F238E27FC236}">
              <a16:creationId xmlns:a16="http://schemas.microsoft.com/office/drawing/2014/main" id="{8CC4E399-62B9-423A-A55A-2C97F855C5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36195</xdr:colOff>
      <xdr:row>12</xdr:row>
      <xdr:rowOff>30480</xdr:rowOff>
    </xdr:from>
    <xdr:to>
      <xdr:col>7</xdr:col>
      <xdr:colOff>495300</xdr:colOff>
      <xdr:row>21</xdr:row>
      <xdr:rowOff>129540</xdr:rowOff>
    </xdr:to>
    <xdr:graphicFrame macro="">
      <xdr:nvGraphicFramePr>
        <xdr:cNvPr id="6" name="Chart 5">
          <a:extLst>
            <a:ext uri="{FF2B5EF4-FFF2-40B4-BE49-F238E27FC236}">
              <a16:creationId xmlns:a16="http://schemas.microsoft.com/office/drawing/2014/main" id="{726333D2-8997-4995-83EF-2A49C1D938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57150</xdr:colOff>
      <xdr:row>26</xdr:row>
      <xdr:rowOff>142240</xdr:rowOff>
    </xdr:from>
    <xdr:to>
      <xdr:col>7</xdr:col>
      <xdr:colOff>396240</xdr:colOff>
      <xdr:row>35</xdr:row>
      <xdr:rowOff>180340</xdr:rowOff>
    </xdr:to>
    <xdr:graphicFrame macro="">
      <xdr:nvGraphicFramePr>
        <xdr:cNvPr id="7" name="Chart 6">
          <a:extLst>
            <a:ext uri="{FF2B5EF4-FFF2-40B4-BE49-F238E27FC236}">
              <a16:creationId xmlns:a16="http://schemas.microsoft.com/office/drawing/2014/main" id="{B5E1AB94-D9BB-4F09-A8C6-D44DEEF75F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xdr:col>
      <xdr:colOff>15240</xdr:colOff>
      <xdr:row>0</xdr:row>
      <xdr:rowOff>41910</xdr:rowOff>
    </xdr:from>
    <xdr:to>
      <xdr:col>8</xdr:col>
      <xdr:colOff>22860</xdr:colOff>
      <xdr:row>8</xdr:row>
      <xdr:rowOff>45720</xdr:rowOff>
    </xdr:to>
    <xdr:graphicFrame macro="">
      <xdr:nvGraphicFramePr>
        <xdr:cNvPr id="2" name="Chart 1">
          <a:extLst>
            <a:ext uri="{FF2B5EF4-FFF2-40B4-BE49-F238E27FC236}">
              <a16:creationId xmlns:a16="http://schemas.microsoft.com/office/drawing/2014/main" id="{1CFC833A-8954-49F4-B5AF-6245D230B3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605790</xdr:colOff>
      <xdr:row>13</xdr:row>
      <xdr:rowOff>91440</xdr:rowOff>
    </xdr:from>
    <xdr:to>
      <xdr:col>7</xdr:col>
      <xdr:colOff>556260</xdr:colOff>
      <xdr:row>21</xdr:row>
      <xdr:rowOff>80010</xdr:rowOff>
    </xdr:to>
    <xdr:graphicFrame macro="">
      <xdr:nvGraphicFramePr>
        <xdr:cNvPr id="3" name="Chart 2">
          <a:extLst>
            <a:ext uri="{FF2B5EF4-FFF2-40B4-BE49-F238E27FC236}">
              <a16:creationId xmlns:a16="http://schemas.microsoft.com/office/drawing/2014/main" id="{F1B7B620-43D8-466D-A342-9725968F8D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3810</xdr:colOff>
      <xdr:row>13</xdr:row>
      <xdr:rowOff>99060</xdr:rowOff>
    </xdr:from>
    <xdr:to>
      <xdr:col>8</xdr:col>
      <xdr:colOff>0</xdr:colOff>
      <xdr:row>20</xdr:row>
      <xdr:rowOff>152400</xdr:rowOff>
    </xdr:to>
    <xdr:graphicFrame macro="">
      <xdr:nvGraphicFramePr>
        <xdr:cNvPr id="4" name="Chart 3">
          <a:extLst>
            <a:ext uri="{FF2B5EF4-FFF2-40B4-BE49-F238E27FC236}">
              <a16:creationId xmlns:a16="http://schemas.microsoft.com/office/drawing/2014/main" id="{40FC41D2-190D-46B2-AFED-39411F59DB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41910</xdr:colOff>
      <xdr:row>1</xdr:row>
      <xdr:rowOff>45720</xdr:rowOff>
    </xdr:from>
    <xdr:to>
      <xdr:col>7</xdr:col>
      <xdr:colOff>594360</xdr:colOff>
      <xdr:row>8</xdr:row>
      <xdr:rowOff>148590</xdr:rowOff>
    </xdr:to>
    <xdr:graphicFrame macro="">
      <xdr:nvGraphicFramePr>
        <xdr:cNvPr id="5" name="Chart 4">
          <a:extLst>
            <a:ext uri="{FF2B5EF4-FFF2-40B4-BE49-F238E27FC236}">
              <a16:creationId xmlns:a16="http://schemas.microsoft.com/office/drawing/2014/main" id="{A377B61D-4CFB-488E-A1B3-BB288962A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2</xdr:col>
      <xdr:colOff>30481</xdr:colOff>
      <xdr:row>0</xdr:row>
      <xdr:rowOff>99060</xdr:rowOff>
    </xdr:from>
    <xdr:to>
      <xdr:col>8</xdr:col>
      <xdr:colOff>60960</xdr:colOff>
      <xdr:row>9</xdr:row>
      <xdr:rowOff>115570</xdr:rowOff>
    </xdr:to>
    <xdr:graphicFrame macro="">
      <xdr:nvGraphicFramePr>
        <xdr:cNvPr id="6" name="Chart 5">
          <a:extLst>
            <a:ext uri="{FF2B5EF4-FFF2-40B4-BE49-F238E27FC236}">
              <a16:creationId xmlns:a16="http://schemas.microsoft.com/office/drawing/2014/main" id="{0C9676BB-520F-4C8E-A02D-CBAF873E68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xdr:colOff>
      <xdr:row>13</xdr:row>
      <xdr:rowOff>97790</xdr:rowOff>
    </xdr:from>
    <xdr:to>
      <xdr:col>7</xdr:col>
      <xdr:colOff>601980</xdr:colOff>
      <xdr:row>22</xdr:row>
      <xdr:rowOff>59690</xdr:rowOff>
    </xdr:to>
    <xdr:graphicFrame macro="">
      <xdr:nvGraphicFramePr>
        <xdr:cNvPr id="7" name="Chart 6">
          <a:extLst>
            <a:ext uri="{FF2B5EF4-FFF2-40B4-BE49-F238E27FC236}">
              <a16:creationId xmlns:a16="http://schemas.microsoft.com/office/drawing/2014/main" id="{03B44845-C327-4959-B964-1B3385D440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2</xdr:col>
      <xdr:colOff>0</xdr:colOff>
      <xdr:row>0</xdr:row>
      <xdr:rowOff>87630</xdr:rowOff>
    </xdr:from>
    <xdr:to>
      <xdr:col>7</xdr:col>
      <xdr:colOff>579120</xdr:colOff>
      <xdr:row>8</xdr:row>
      <xdr:rowOff>125730</xdr:rowOff>
    </xdr:to>
    <xdr:graphicFrame macro="">
      <xdr:nvGraphicFramePr>
        <xdr:cNvPr id="4" name="Chart 3">
          <a:extLst>
            <a:ext uri="{FF2B5EF4-FFF2-40B4-BE49-F238E27FC236}">
              <a16:creationId xmlns:a16="http://schemas.microsoft.com/office/drawing/2014/main" id="{F566F303-BC8F-4037-94A8-5D72B6E401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34290</xdr:colOff>
      <xdr:row>12</xdr:row>
      <xdr:rowOff>147320</xdr:rowOff>
    </xdr:from>
    <xdr:to>
      <xdr:col>7</xdr:col>
      <xdr:colOff>563880</xdr:colOff>
      <xdr:row>20</xdr:row>
      <xdr:rowOff>2540</xdr:rowOff>
    </xdr:to>
    <xdr:graphicFrame macro="">
      <xdr:nvGraphicFramePr>
        <xdr:cNvPr id="5" name="Chart 4">
          <a:extLst>
            <a:ext uri="{FF2B5EF4-FFF2-40B4-BE49-F238E27FC236}">
              <a16:creationId xmlns:a16="http://schemas.microsoft.com/office/drawing/2014/main" id="{F045A657-D4B2-4D5B-A1AB-55242C8C82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582930</xdr:colOff>
      <xdr:row>0</xdr:row>
      <xdr:rowOff>117929</xdr:rowOff>
    </xdr:from>
    <xdr:to>
      <xdr:col>6</xdr:col>
      <xdr:colOff>487680</xdr:colOff>
      <xdr:row>7</xdr:row>
      <xdr:rowOff>38100</xdr:rowOff>
    </xdr:to>
    <xdr:graphicFrame macro="">
      <xdr:nvGraphicFramePr>
        <xdr:cNvPr id="2" name="Chart 1">
          <a:extLst>
            <a:ext uri="{FF2B5EF4-FFF2-40B4-BE49-F238E27FC236}">
              <a16:creationId xmlns:a16="http://schemas.microsoft.com/office/drawing/2014/main" id="{0E692D5B-E409-412C-B273-1E5BB0DEC5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30480</xdr:colOff>
      <xdr:row>0</xdr:row>
      <xdr:rowOff>53340</xdr:rowOff>
    </xdr:from>
    <xdr:to>
      <xdr:col>7</xdr:col>
      <xdr:colOff>594360</xdr:colOff>
      <xdr:row>8</xdr:row>
      <xdr:rowOff>163830</xdr:rowOff>
    </xdr:to>
    <xdr:graphicFrame macro="">
      <xdr:nvGraphicFramePr>
        <xdr:cNvPr id="4" name="Chart 3">
          <a:extLst>
            <a:ext uri="{FF2B5EF4-FFF2-40B4-BE49-F238E27FC236}">
              <a16:creationId xmlns:a16="http://schemas.microsoft.com/office/drawing/2014/main" id="{18AECFAA-BD77-4562-9B60-1327EC9133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601980</xdr:colOff>
      <xdr:row>12</xdr:row>
      <xdr:rowOff>68580</xdr:rowOff>
    </xdr:from>
    <xdr:to>
      <xdr:col>8</xdr:col>
      <xdr:colOff>15240</xdr:colOff>
      <xdr:row>21</xdr:row>
      <xdr:rowOff>137160</xdr:rowOff>
    </xdr:to>
    <xdr:graphicFrame macro="">
      <xdr:nvGraphicFramePr>
        <xdr:cNvPr id="5" name="Chart 4">
          <a:extLst>
            <a:ext uri="{FF2B5EF4-FFF2-40B4-BE49-F238E27FC236}">
              <a16:creationId xmlns:a16="http://schemas.microsoft.com/office/drawing/2014/main" id="{29FF48E5-0C01-41E0-8FE2-64D3BDEBF5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2</xdr:col>
      <xdr:colOff>38100</xdr:colOff>
      <xdr:row>10</xdr:row>
      <xdr:rowOff>99060</xdr:rowOff>
    </xdr:from>
    <xdr:to>
      <xdr:col>7</xdr:col>
      <xdr:colOff>701040</xdr:colOff>
      <xdr:row>19</xdr:row>
      <xdr:rowOff>76200</xdr:rowOff>
    </xdr:to>
    <xdr:graphicFrame macro="">
      <xdr:nvGraphicFramePr>
        <xdr:cNvPr id="4" name="Chart 3">
          <a:extLst>
            <a:ext uri="{FF2B5EF4-FFF2-40B4-BE49-F238E27FC236}">
              <a16:creationId xmlns:a16="http://schemas.microsoft.com/office/drawing/2014/main" id="{E126813E-68EE-44D9-B0CF-6E443004D5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xdr:colOff>
      <xdr:row>0</xdr:row>
      <xdr:rowOff>137160</xdr:rowOff>
    </xdr:from>
    <xdr:to>
      <xdr:col>7</xdr:col>
      <xdr:colOff>701040</xdr:colOff>
      <xdr:row>8</xdr:row>
      <xdr:rowOff>175260</xdr:rowOff>
    </xdr:to>
    <xdr:graphicFrame macro="">
      <xdr:nvGraphicFramePr>
        <xdr:cNvPr id="5" name="Chart 4">
          <a:extLst>
            <a:ext uri="{FF2B5EF4-FFF2-40B4-BE49-F238E27FC236}">
              <a16:creationId xmlns:a16="http://schemas.microsoft.com/office/drawing/2014/main" id="{BAFD7270-6722-4462-B434-941ACEFA8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15240</xdr:colOff>
      <xdr:row>1</xdr:row>
      <xdr:rowOff>26670</xdr:rowOff>
    </xdr:from>
    <xdr:to>
      <xdr:col>6</xdr:col>
      <xdr:colOff>594360</xdr:colOff>
      <xdr:row>11</xdr:row>
      <xdr:rowOff>175260</xdr:rowOff>
    </xdr:to>
    <xdr:graphicFrame macro="">
      <xdr:nvGraphicFramePr>
        <xdr:cNvPr id="3" name="Chart 2">
          <a:extLst>
            <a:ext uri="{FF2B5EF4-FFF2-40B4-BE49-F238E27FC236}">
              <a16:creationId xmlns:a16="http://schemas.microsoft.com/office/drawing/2014/main" id="{E1446B77-E6F2-427E-8CE3-63DF4831EE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49530</xdr:colOff>
      <xdr:row>1</xdr:row>
      <xdr:rowOff>22860</xdr:rowOff>
    </xdr:from>
    <xdr:to>
      <xdr:col>7</xdr:col>
      <xdr:colOff>7620</xdr:colOff>
      <xdr:row>9</xdr:row>
      <xdr:rowOff>133350</xdr:rowOff>
    </xdr:to>
    <xdr:graphicFrame macro="">
      <xdr:nvGraphicFramePr>
        <xdr:cNvPr id="3" name="Chart 2">
          <a:extLst>
            <a:ext uri="{FF2B5EF4-FFF2-40B4-BE49-F238E27FC236}">
              <a16:creationId xmlns:a16="http://schemas.microsoft.com/office/drawing/2014/main" id="{CF5C2122-2EF3-46E3-B0C8-A1F1816139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2</xdr:col>
      <xdr:colOff>30480</xdr:colOff>
      <xdr:row>0</xdr:row>
      <xdr:rowOff>137160</xdr:rowOff>
    </xdr:from>
    <xdr:to>
      <xdr:col>12</xdr:col>
      <xdr:colOff>548640</xdr:colOff>
      <xdr:row>8</xdr:row>
      <xdr:rowOff>121920</xdr:rowOff>
    </xdr:to>
    <xdr:graphicFrame macro="">
      <xdr:nvGraphicFramePr>
        <xdr:cNvPr id="3" name="Chart 2">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xdr:colOff>
      <xdr:row>11</xdr:row>
      <xdr:rowOff>114300</xdr:rowOff>
    </xdr:from>
    <xdr:to>
      <xdr:col>7</xdr:col>
      <xdr:colOff>571500</xdr:colOff>
      <xdr:row>20</xdr:row>
      <xdr:rowOff>3810</xdr:rowOff>
    </xdr:to>
    <xdr:graphicFrame macro="">
      <xdr:nvGraphicFramePr>
        <xdr:cNvPr id="4" name="Chart 3">
          <a:extLst>
            <a:ext uri="{FF2B5EF4-FFF2-40B4-BE49-F238E27FC236}">
              <a16:creationId xmlns:a16="http://schemas.microsoft.com/office/drawing/2014/main" id="{1899D8F4-4EDF-4538-A8AC-7A473AE98B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11430</xdr:colOff>
      <xdr:row>0</xdr:row>
      <xdr:rowOff>15240</xdr:rowOff>
    </xdr:from>
    <xdr:to>
      <xdr:col>7</xdr:col>
      <xdr:colOff>7620</xdr:colOff>
      <xdr:row>7</xdr:row>
      <xdr:rowOff>163830</xdr:rowOff>
    </xdr:to>
    <xdr:graphicFrame macro="">
      <xdr:nvGraphicFramePr>
        <xdr:cNvPr id="2" name="Chart 1">
          <a:extLst>
            <a:ext uri="{FF2B5EF4-FFF2-40B4-BE49-F238E27FC236}">
              <a16:creationId xmlns:a16="http://schemas.microsoft.com/office/drawing/2014/main" id="{5D7DFCDA-33D0-48A3-B41D-42911502BA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xdr:colOff>
      <xdr:row>12</xdr:row>
      <xdr:rowOff>99060</xdr:rowOff>
    </xdr:from>
    <xdr:to>
      <xdr:col>7</xdr:col>
      <xdr:colOff>15240</xdr:colOff>
      <xdr:row>20</xdr:row>
      <xdr:rowOff>148590</xdr:rowOff>
    </xdr:to>
    <xdr:graphicFrame macro="">
      <xdr:nvGraphicFramePr>
        <xdr:cNvPr id="5" name="Chart 4">
          <a:extLst>
            <a:ext uri="{FF2B5EF4-FFF2-40B4-BE49-F238E27FC236}">
              <a16:creationId xmlns:a16="http://schemas.microsoft.com/office/drawing/2014/main" id="{D0E9DAC9-F501-4209-BA04-8908F905BF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2</xdr:col>
      <xdr:colOff>7620</xdr:colOff>
      <xdr:row>0</xdr:row>
      <xdr:rowOff>118110</xdr:rowOff>
    </xdr:from>
    <xdr:to>
      <xdr:col>7</xdr:col>
      <xdr:colOff>579120</xdr:colOff>
      <xdr:row>7</xdr:row>
      <xdr:rowOff>144780</xdr:rowOff>
    </xdr:to>
    <xdr:graphicFrame macro="">
      <xdr:nvGraphicFramePr>
        <xdr:cNvPr id="2" name="Chart 1">
          <a:extLst>
            <a:ext uri="{FF2B5EF4-FFF2-40B4-BE49-F238E27FC236}">
              <a16:creationId xmlns:a16="http://schemas.microsoft.com/office/drawing/2014/main" id="{536B380D-CF31-4A1E-B2D6-B7F0482CC1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xdr:colOff>
      <xdr:row>10</xdr:row>
      <xdr:rowOff>167640</xdr:rowOff>
    </xdr:from>
    <xdr:to>
      <xdr:col>7</xdr:col>
      <xdr:colOff>594360</xdr:colOff>
      <xdr:row>19</xdr:row>
      <xdr:rowOff>160020</xdr:rowOff>
    </xdr:to>
    <xdr:graphicFrame macro="">
      <xdr:nvGraphicFramePr>
        <xdr:cNvPr id="5" name="Chart 4">
          <a:extLst>
            <a:ext uri="{FF2B5EF4-FFF2-40B4-BE49-F238E27FC236}">
              <a16:creationId xmlns:a16="http://schemas.microsoft.com/office/drawing/2014/main" id="{B6A38953-4858-4862-8D84-2A3E608FAE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2</xdr:col>
      <xdr:colOff>11430</xdr:colOff>
      <xdr:row>11</xdr:row>
      <xdr:rowOff>60960</xdr:rowOff>
    </xdr:from>
    <xdr:to>
      <xdr:col>9</xdr:col>
      <xdr:colOff>316230</xdr:colOff>
      <xdr:row>19</xdr:row>
      <xdr:rowOff>3810</xdr:rowOff>
    </xdr:to>
    <xdr:graphicFrame macro="">
      <xdr:nvGraphicFramePr>
        <xdr:cNvPr id="4" name="Chart 3">
          <a:extLst>
            <a:ext uri="{FF2B5EF4-FFF2-40B4-BE49-F238E27FC236}">
              <a16:creationId xmlns:a16="http://schemas.microsoft.com/office/drawing/2014/main" id="{E8F9733B-CD5F-4598-8580-E53FDC11AB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590550</xdr:colOff>
      <xdr:row>0</xdr:row>
      <xdr:rowOff>68580</xdr:rowOff>
    </xdr:from>
    <xdr:to>
      <xdr:col>7</xdr:col>
      <xdr:colOff>7620</xdr:colOff>
      <xdr:row>7</xdr:row>
      <xdr:rowOff>49530</xdr:rowOff>
    </xdr:to>
    <xdr:graphicFrame macro="">
      <xdr:nvGraphicFramePr>
        <xdr:cNvPr id="5" name="Chart 4">
          <a:extLst>
            <a:ext uri="{FF2B5EF4-FFF2-40B4-BE49-F238E27FC236}">
              <a16:creationId xmlns:a16="http://schemas.microsoft.com/office/drawing/2014/main" id="{A1B44CC5-78D2-4392-85E1-D4D30FC438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2</xdr:col>
      <xdr:colOff>45720</xdr:colOff>
      <xdr:row>0</xdr:row>
      <xdr:rowOff>41910</xdr:rowOff>
    </xdr:from>
    <xdr:to>
      <xdr:col>8</xdr:col>
      <xdr:colOff>91440</xdr:colOff>
      <xdr:row>8</xdr:row>
      <xdr:rowOff>106680</xdr:rowOff>
    </xdr:to>
    <xdr:graphicFrame macro="">
      <xdr:nvGraphicFramePr>
        <xdr:cNvPr id="4" name="Chart 3">
          <a:extLst>
            <a:ext uri="{FF2B5EF4-FFF2-40B4-BE49-F238E27FC236}">
              <a16:creationId xmlns:a16="http://schemas.microsoft.com/office/drawing/2014/main" id="{E79E4C15-78D2-4D3B-A9AF-1525A834F6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13</xdr:row>
      <xdr:rowOff>30480</xdr:rowOff>
    </xdr:from>
    <xdr:to>
      <xdr:col>8</xdr:col>
      <xdr:colOff>45720</xdr:colOff>
      <xdr:row>22</xdr:row>
      <xdr:rowOff>22860</xdr:rowOff>
    </xdr:to>
    <xdr:graphicFrame macro="">
      <xdr:nvGraphicFramePr>
        <xdr:cNvPr id="5" name="Chart 4">
          <a:extLst>
            <a:ext uri="{FF2B5EF4-FFF2-40B4-BE49-F238E27FC236}">
              <a16:creationId xmlns:a16="http://schemas.microsoft.com/office/drawing/2014/main" id="{E1306245-2DE0-42B8-B8EC-49F7E10DEE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11430</xdr:colOff>
      <xdr:row>0</xdr:row>
      <xdr:rowOff>34290</xdr:rowOff>
    </xdr:from>
    <xdr:to>
      <xdr:col>6</xdr:col>
      <xdr:colOff>160020</xdr:colOff>
      <xdr:row>11</xdr:row>
      <xdr:rowOff>45720</xdr:rowOff>
    </xdr:to>
    <xdr:graphicFrame macro="">
      <xdr:nvGraphicFramePr>
        <xdr:cNvPr id="2" name="Chart 1">
          <a:extLst>
            <a:ext uri="{FF2B5EF4-FFF2-40B4-BE49-F238E27FC236}">
              <a16:creationId xmlns:a16="http://schemas.microsoft.com/office/drawing/2014/main" id="{7A81D1EB-B400-4D1A-BF77-1A49BC5DB3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598170</xdr:colOff>
      <xdr:row>0</xdr:row>
      <xdr:rowOff>83820</xdr:rowOff>
    </xdr:from>
    <xdr:to>
      <xdr:col>7</xdr:col>
      <xdr:colOff>335280</xdr:colOff>
      <xdr:row>8</xdr:row>
      <xdr:rowOff>3810</xdr:rowOff>
    </xdr:to>
    <xdr:graphicFrame macro="">
      <xdr:nvGraphicFramePr>
        <xdr:cNvPr id="3" name="Chart 2">
          <a:extLst>
            <a:ext uri="{FF2B5EF4-FFF2-40B4-BE49-F238E27FC236}">
              <a16:creationId xmlns:a16="http://schemas.microsoft.com/office/drawing/2014/main" id="{9EAB6956-223C-4D50-8D7B-7E97A3D4F3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3810</xdr:colOff>
      <xdr:row>1</xdr:row>
      <xdr:rowOff>106680</xdr:rowOff>
    </xdr:from>
    <xdr:to>
      <xdr:col>6</xdr:col>
      <xdr:colOff>320040</xdr:colOff>
      <xdr:row>9</xdr:row>
      <xdr:rowOff>121920</xdr:rowOff>
    </xdr:to>
    <xdr:graphicFrame macro="">
      <xdr:nvGraphicFramePr>
        <xdr:cNvPr id="5" name="Chart 4">
          <a:extLst>
            <a:ext uri="{FF2B5EF4-FFF2-40B4-BE49-F238E27FC236}">
              <a16:creationId xmlns:a16="http://schemas.microsoft.com/office/drawing/2014/main" id="{CB92C9F7-4B36-4E1C-85A5-1E4B767AFE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xdr:colOff>
      <xdr:row>10</xdr:row>
      <xdr:rowOff>7620</xdr:rowOff>
    </xdr:from>
    <xdr:to>
      <xdr:col>6</xdr:col>
      <xdr:colOff>350520</xdr:colOff>
      <xdr:row>17</xdr:row>
      <xdr:rowOff>38100</xdr:rowOff>
    </xdr:to>
    <xdr:graphicFrame macro="">
      <xdr:nvGraphicFramePr>
        <xdr:cNvPr id="6" name="Chart 5">
          <a:extLst>
            <a:ext uri="{FF2B5EF4-FFF2-40B4-BE49-F238E27FC236}">
              <a16:creationId xmlns:a16="http://schemas.microsoft.com/office/drawing/2014/main" id="{4036ECF9-4364-4400-81FC-75A78D0243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xdr:colOff>
      <xdr:row>17</xdr:row>
      <xdr:rowOff>83820</xdr:rowOff>
    </xdr:from>
    <xdr:to>
      <xdr:col>6</xdr:col>
      <xdr:colOff>320040</xdr:colOff>
      <xdr:row>25</xdr:row>
      <xdr:rowOff>26670</xdr:rowOff>
    </xdr:to>
    <xdr:graphicFrame macro="">
      <xdr:nvGraphicFramePr>
        <xdr:cNvPr id="7" name="Chart 6">
          <a:extLst>
            <a:ext uri="{FF2B5EF4-FFF2-40B4-BE49-F238E27FC236}">
              <a16:creationId xmlns:a16="http://schemas.microsoft.com/office/drawing/2014/main" id="{02D9CEBB-D538-47A4-A7AA-4B49F58C83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15240</xdr:colOff>
      <xdr:row>0</xdr:row>
      <xdr:rowOff>83820</xdr:rowOff>
    </xdr:from>
    <xdr:to>
      <xdr:col>7</xdr:col>
      <xdr:colOff>22860</xdr:colOff>
      <xdr:row>8</xdr:row>
      <xdr:rowOff>60960</xdr:rowOff>
    </xdr:to>
    <xdr:graphicFrame macro="">
      <xdr:nvGraphicFramePr>
        <xdr:cNvPr id="5" name="Chart 4">
          <a:extLst>
            <a:ext uri="{FF2B5EF4-FFF2-40B4-BE49-F238E27FC236}">
              <a16:creationId xmlns:a16="http://schemas.microsoft.com/office/drawing/2014/main" id="{4FFD9709-5FD2-43A7-8E1A-68B4F78845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xdr:colOff>
      <xdr:row>13</xdr:row>
      <xdr:rowOff>53340</xdr:rowOff>
    </xdr:from>
    <xdr:to>
      <xdr:col>7</xdr:col>
      <xdr:colOff>22860</xdr:colOff>
      <xdr:row>23</xdr:row>
      <xdr:rowOff>102870</xdr:rowOff>
    </xdr:to>
    <xdr:graphicFrame macro="">
      <xdr:nvGraphicFramePr>
        <xdr:cNvPr id="6" name="Chart 5">
          <a:extLst>
            <a:ext uri="{FF2B5EF4-FFF2-40B4-BE49-F238E27FC236}">
              <a16:creationId xmlns:a16="http://schemas.microsoft.com/office/drawing/2014/main" id="{3929AACF-EC38-4EC1-938A-9058706EFA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32</xdr:row>
      <xdr:rowOff>60960</xdr:rowOff>
    </xdr:from>
    <xdr:to>
      <xdr:col>10</xdr:col>
      <xdr:colOff>563880</xdr:colOff>
      <xdr:row>45</xdr:row>
      <xdr:rowOff>22860</xdr:rowOff>
    </xdr:to>
    <xdr:graphicFrame macro="">
      <xdr:nvGraphicFramePr>
        <xdr:cNvPr id="7" name="Chart 6">
          <a:extLst>
            <a:ext uri="{FF2B5EF4-FFF2-40B4-BE49-F238E27FC236}">
              <a16:creationId xmlns:a16="http://schemas.microsoft.com/office/drawing/2014/main" id="{7BEEECB7-52DA-4171-AA88-A45F07FFE4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2</xdr:col>
      <xdr:colOff>68580</xdr:colOff>
      <xdr:row>2</xdr:row>
      <xdr:rowOff>129540</xdr:rowOff>
    </xdr:from>
    <xdr:to>
      <xdr:col>8</xdr:col>
      <xdr:colOff>99060</xdr:colOff>
      <xdr:row>10</xdr:row>
      <xdr:rowOff>19050</xdr:rowOff>
    </xdr:to>
    <xdr:graphicFrame macro="">
      <xdr:nvGraphicFramePr>
        <xdr:cNvPr id="2" name="Chart 1">
          <a:extLst>
            <a:ext uri="{FF2B5EF4-FFF2-40B4-BE49-F238E27FC236}">
              <a16:creationId xmlns:a16="http://schemas.microsoft.com/office/drawing/2014/main" id="{A41403A7-13A8-43D7-87AF-53C4CE816C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2</xdr:col>
      <xdr:colOff>556260</xdr:colOff>
      <xdr:row>0</xdr:row>
      <xdr:rowOff>125730</xdr:rowOff>
    </xdr:from>
    <xdr:to>
      <xdr:col>9</xdr:col>
      <xdr:colOff>15240</xdr:colOff>
      <xdr:row>10</xdr:row>
      <xdr:rowOff>121920</xdr:rowOff>
    </xdr:to>
    <xdr:graphicFrame macro="">
      <xdr:nvGraphicFramePr>
        <xdr:cNvPr id="5" name="Chart 4">
          <a:extLst>
            <a:ext uri="{FF2B5EF4-FFF2-40B4-BE49-F238E27FC236}">
              <a16:creationId xmlns:a16="http://schemas.microsoft.com/office/drawing/2014/main" id="{CF2F7CBD-6450-466D-B6BD-570D016405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582930</xdr:colOff>
      <xdr:row>12</xdr:row>
      <xdr:rowOff>110490</xdr:rowOff>
    </xdr:from>
    <xdr:to>
      <xdr:col>8</xdr:col>
      <xdr:colOff>556260</xdr:colOff>
      <xdr:row>24</xdr:row>
      <xdr:rowOff>22860</xdr:rowOff>
    </xdr:to>
    <xdr:graphicFrame macro="">
      <xdr:nvGraphicFramePr>
        <xdr:cNvPr id="8" name="Chart 7">
          <a:extLst>
            <a:ext uri="{FF2B5EF4-FFF2-40B4-BE49-F238E27FC236}">
              <a16:creationId xmlns:a16="http://schemas.microsoft.com/office/drawing/2014/main" id="{F71C3A54-A64A-4FBC-ACE5-AD59C19F31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2</xdr:col>
      <xdr:colOff>19050</xdr:colOff>
      <xdr:row>1</xdr:row>
      <xdr:rowOff>30480</xdr:rowOff>
    </xdr:from>
    <xdr:to>
      <xdr:col>10</xdr:col>
      <xdr:colOff>323850</xdr:colOff>
      <xdr:row>11</xdr:row>
      <xdr:rowOff>121920</xdr:rowOff>
    </xdr:to>
    <xdr:graphicFrame macro="">
      <xdr:nvGraphicFramePr>
        <xdr:cNvPr id="7" name="Chart 6">
          <a:extLst>
            <a:ext uri="{FF2B5EF4-FFF2-40B4-BE49-F238E27FC236}">
              <a16:creationId xmlns:a16="http://schemas.microsoft.com/office/drawing/2014/main" id="{034CB583-A73A-44F1-BD24-A2CAFB62B9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26670</xdr:colOff>
      <xdr:row>1</xdr:row>
      <xdr:rowOff>30480</xdr:rowOff>
    </xdr:from>
    <xdr:to>
      <xdr:col>7</xdr:col>
      <xdr:colOff>22860</xdr:colOff>
      <xdr:row>9</xdr:row>
      <xdr:rowOff>11430</xdr:rowOff>
    </xdr:to>
    <xdr:graphicFrame macro="">
      <xdr:nvGraphicFramePr>
        <xdr:cNvPr id="2" name="Chart 1">
          <a:extLst>
            <a:ext uri="{FF2B5EF4-FFF2-40B4-BE49-F238E27FC236}">
              <a16:creationId xmlns:a16="http://schemas.microsoft.com/office/drawing/2014/main" id="{8450930E-609C-496F-9D88-60F4DFFCF9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13</xdr:row>
      <xdr:rowOff>68580</xdr:rowOff>
    </xdr:from>
    <xdr:to>
      <xdr:col>7</xdr:col>
      <xdr:colOff>7620</xdr:colOff>
      <xdr:row>20</xdr:row>
      <xdr:rowOff>171450</xdr:rowOff>
    </xdr:to>
    <xdr:graphicFrame macro="">
      <xdr:nvGraphicFramePr>
        <xdr:cNvPr id="5" name="Chart 4">
          <a:extLst>
            <a:ext uri="{FF2B5EF4-FFF2-40B4-BE49-F238E27FC236}">
              <a16:creationId xmlns:a16="http://schemas.microsoft.com/office/drawing/2014/main" id="{6E380CA9-D9B0-4E02-B424-46BB695DF8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7620</xdr:colOff>
      <xdr:row>0</xdr:row>
      <xdr:rowOff>0</xdr:rowOff>
    </xdr:from>
    <xdr:to>
      <xdr:col>6</xdr:col>
      <xdr:colOff>601980</xdr:colOff>
      <xdr:row>7</xdr:row>
      <xdr:rowOff>83820</xdr:rowOff>
    </xdr:to>
    <xdr:graphicFrame macro="">
      <xdr:nvGraphicFramePr>
        <xdr:cNvPr id="4" name="Chart 3">
          <a:extLst>
            <a:ext uri="{FF2B5EF4-FFF2-40B4-BE49-F238E27FC236}">
              <a16:creationId xmlns:a16="http://schemas.microsoft.com/office/drawing/2014/main" id="{8C5B3E69-C42F-4F4E-8DD1-FA2D9A4A99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22860</xdr:colOff>
      <xdr:row>12</xdr:row>
      <xdr:rowOff>30480</xdr:rowOff>
    </xdr:from>
    <xdr:to>
      <xdr:col>7</xdr:col>
      <xdr:colOff>0</xdr:colOff>
      <xdr:row>19</xdr:row>
      <xdr:rowOff>34290</xdr:rowOff>
    </xdr:to>
    <xdr:graphicFrame macro="">
      <xdr:nvGraphicFramePr>
        <xdr:cNvPr id="5" name="Chart 4">
          <a:extLst>
            <a:ext uri="{FF2B5EF4-FFF2-40B4-BE49-F238E27FC236}">
              <a16:creationId xmlns:a16="http://schemas.microsoft.com/office/drawing/2014/main" id="{27A5DE97-7C3F-4C19-A5F8-EAF12203EF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7620</xdr:colOff>
      <xdr:row>13</xdr:row>
      <xdr:rowOff>53340</xdr:rowOff>
    </xdr:from>
    <xdr:to>
      <xdr:col>8</xdr:col>
      <xdr:colOff>7620</xdr:colOff>
      <xdr:row>20</xdr:row>
      <xdr:rowOff>160020</xdr:rowOff>
    </xdr:to>
    <xdr:graphicFrame macro="">
      <xdr:nvGraphicFramePr>
        <xdr:cNvPr id="5" name="Chart 4">
          <a:extLst>
            <a:ext uri="{FF2B5EF4-FFF2-40B4-BE49-F238E27FC236}">
              <a16:creationId xmlns:a16="http://schemas.microsoft.com/office/drawing/2014/main" id="{F4929E29-8C2B-43CB-A72F-18A6A55BD1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457199</xdr:colOff>
      <xdr:row>0</xdr:row>
      <xdr:rowOff>43543</xdr:rowOff>
    </xdr:from>
    <xdr:to>
      <xdr:col>7</xdr:col>
      <xdr:colOff>598714</xdr:colOff>
      <xdr:row>9</xdr:row>
      <xdr:rowOff>0</xdr:rowOff>
    </xdr:to>
    <xdr:graphicFrame macro="">
      <xdr:nvGraphicFramePr>
        <xdr:cNvPr id="2" name="Chart 1">
          <a:extLst>
            <a:ext uri="{FF2B5EF4-FFF2-40B4-BE49-F238E27FC236}">
              <a16:creationId xmlns:a16="http://schemas.microsoft.com/office/drawing/2014/main" id="{C41D3312-C64C-494B-8686-A16E2BE20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2</xdr:col>
      <xdr:colOff>26670</xdr:colOff>
      <xdr:row>0</xdr:row>
      <xdr:rowOff>60960</xdr:rowOff>
    </xdr:from>
    <xdr:to>
      <xdr:col>8</xdr:col>
      <xdr:colOff>0</xdr:colOff>
      <xdr:row>9</xdr:row>
      <xdr:rowOff>15240</xdr:rowOff>
    </xdr:to>
    <xdr:graphicFrame macro="">
      <xdr:nvGraphicFramePr>
        <xdr:cNvPr id="3" name="Chart 2">
          <a:extLst>
            <a:ext uri="{FF2B5EF4-FFF2-40B4-BE49-F238E27FC236}">
              <a16:creationId xmlns:a16="http://schemas.microsoft.com/office/drawing/2014/main" id="{2EB2B744-FB3E-4AC0-9037-2A2BF13940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13</xdr:row>
      <xdr:rowOff>45720</xdr:rowOff>
    </xdr:from>
    <xdr:to>
      <xdr:col>8</xdr:col>
      <xdr:colOff>0</xdr:colOff>
      <xdr:row>22</xdr:row>
      <xdr:rowOff>3810</xdr:rowOff>
    </xdr:to>
    <xdr:graphicFrame macro="">
      <xdr:nvGraphicFramePr>
        <xdr:cNvPr id="5" name="Chart 4">
          <a:extLst>
            <a:ext uri="{FF2B5EF4-FFF2-40B4-BE49-F238E27FC236}">
              <a16:creationId xmlns:a16="http://schemas.microsoft.com/office/drawing/2014/main" id="{EAF84D12-8716-4342-AD7F-682F9D7E56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49530</xdr:colOff>
      <xdr:row>0</xdr:row>
      <xdr:rowOff>76200</xdr:rowOff>
    </xdr:from>
    <xdr:to>
      <xdr:col>7</xdr:col>
      <xdr:colOff>83820</xdr:colOff>
      <xdr:row>9</xdr:row>
      <xdr:rowOff>22860</xdr:rowOff>
    </xdr:to>
    <xdr:graphicFrame macro="">
      <xdr:nvGraphicFramePr>
        <xdr:cNvPr id="4" name="Chart 3">
          <a:extLst>
            <a:ext uri="{FF2B5EF4-FFF2-40B4-BE49-F238E27FC236}">
              <a16:creationId xmlns:a16="http://schemas.microsoft.com/office/drawing/2014/main" id="{CD4974E9-A3AB-406D-A6DC-6C062BE5A9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xdr:colOff>
      <xdr:row>13</xdr:row>
      <xdr:rowOff>68580</xdr:rowOff>
    </xdr:from>
    <xdr:to>
      <xdr:col>7</xdr:col>
      <xdr:colOff>38100</xdr:colOff>
      <xdr:row>22</xdr:row>
      <xdr:rowOff>0</xdr:rowOff>
    </xdr:to>
    <xdr:graphicFrame macro="">
      <xdr:nvGraphicFramePr>
        <xdr:cNvPr id="5" name="Chart 4">
          <a:extLst>
            <a:ext uri="{FF2B5EF4-FFF2-40B4-BE49-F238E27FC236}">
              <a16:creationId xmlns:a16="http://schemas.microsoft.com/office/drawing/2014/main" id="{6DC153AD-D7EB-44C8-AE5F-210A5CCC2E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594360</xdr:colOff>
      <xdr:row>0</xdr:row>
      <xdr:rowOff>60960</xdr:rowOff>
    </xdr:from>
    <xdr:to>
      <xdr:col>7</xdr:col>
      <xdr:colOff>441960</xdr:colOff>
      <xdr:row>10</xdr:row>
      <xdr:rowOff>137160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6350</xdr:colOff>
      <xdr:row>15</xdr:row>
      <xdr:rowOff>0</xdr:rowOff>
    </xdr:from>
    <xdr:to>
      <xdr:col>7</xdr:col>
      <xdr:colOff>410210</xdr:colOff>
      <xdr:row>21</xdr:row>
      <xdr:rowOff>151130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605790</xdr:colOff>
      <xdr:row>0</xdr:row>
      <xdr:rowOff>68580</xdr:rowOff>
    </xdr:from>
    <xdr:to>
      <xdr:col>7</xdr:col>
      <xdr:colOff>525780</xdr:colOff>
      <xdr:row>9</xdr:row>
      <xdr:rowOff>30480</xdr:rowOff>
    </xdr:to>
    <xdr:graphicFrame macro="">
      <xdr:nvGraphicFramePr>
        <xdr:cNvPr id="4" name="Chart 3">
          <a:extLst>
            <a:ext uri="{FF2B5EF4-FFF2-40B4-BE49-F238E27FC236}">
              <a16:creationId xmlns:a16="http://schemas.microsoft.com/office/drawing/2014/main" id="{8F111038-C32A-432A-9AB9-FE4F1C653C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xdr:colOff>
      <xdr:row>11</xdr:row>
      <xdr:rowOff>7620</xdr:rowOff>
    </xdr:from>
    <xdr:to>
      <xdr:col>7</xdr:col>
      <xdr:colOff>556260</xdr:colOff>
      <xdr:row>18</xdr:row>
      <xdr:rowOff>7620</xdr:rowOff>
    </xdr:to>
    <xdr:graphicFrame macro="">
      <xdr:nvGraphicFramePr>
        <xdr:cNvPr id="5" name="Chart 4">
          <a:extLst>
            <a:ext uri="{FF2B5EF4-FFF2-40B4-BE49-F238E27FC236}">
              <a16:creationId xmlns:a16="http://schemas.microsoft.com/office/drawing/2014/main" id="{FA905A6E-BAF5-424A-AE19-973BE3C56A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38100</xdr:colOff>
      <xdr:row>0</xdr:row>
      <xdr:rowOff>167640</xdr:rowOff>
    </xdr:from>
    <xdr:to>
      <xdr:col>7</xdr:col>
      <xdr:colOff>0</xdr:colOff>
      <xdr:row>9</xdr:row>
      <xdr:rowOff>129540</xdr:rowOff>
    </xdr:to>
    <xdr:graphicFrame macro="">
      <xdr:nvGraphicFramePr>
        <xdr:cNvPr id="3" name="Chart 2">
          <a:extLst>
            <a:ext uri="{FF2B5EF4-FFF2-40B4-BE49-F238E27FC236}">
              <a16:creationId xmlns:a16="http://schemas.microsoft.com/office/drawing/2014/main" id="{00000000-0008-0000-5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ento/AppData/Roaming/Microsoft/Excel/2nd%20edition%20Species%20accounts%20in%20families/80-99%20Raptors%20final/85%20BoB%202nd%20ed%20-%20%2085%20Hen%20Harrier%20figu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
          <cell r="Q4" t="str">
            <v>1947/8-63/4</v>
          </cell>
        </row>
        <row r="10">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row>
        <row r="11">
          <cell r="C11">
            <v>28</v>
          </cell>
          <cell r="D11">
            <v>26</v>
          </cell>
          <cell r="E11">
            <v>18</v>
          </cell>
          <cell r="F11">
            <v>9</v>
          </cell>
          <cell r="G11">
            <v>1</v>
          </cell>
          <cell r="H11">
            <v>1</v>
          </cell>
          <cell r="I11">
            <v>0</v>
          </cell>
          <cell r="J11">
            <v>1</v>
          </cell>
          <cell r="K11">
            <v>12</v>
          </cell>
          <cell r="L11">
            <v>18</v>
          </cell>
          <cell r="M11">
            <v>33</v>
          </cell>
          <cell r="N11">
            <v>30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6.xml"/><Relationship Id="rId1" Type="http://schemas.openxmlformats.org/officeDocument/2006/relationships/printerSettings" Target="../printerSettings/printerSettings18.bin"/><Relationship Id="rId4" Type="http://schemas.openxmlformats.org/officeDocument/2006/relationships/comments" Target="../comments8.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1.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7.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0.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1.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7.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8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6.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8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7.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topLeftCell="A6" workbookViewId="0">
      <selection activeCell="M22" sqref="M22"/>
    </sheetView>
  </sheetViews>
  <sheetFormatPr defaultRowHeight="14.5" x14ac:dyDescent="0.35"/>
  <sheetData>
    <row r="1" spans="1:14" s="60" customFormat="1" x14ac:dyDescent="0.35">
      <c r="A1" s="30" t="s">
        <v>196</v>
      </c>
    </row>
    <row r="2" spans="1:14" s="66" customFormat="1" x14ac:dyDescent="0.35">
      <c r="A2" s="30"/>
    </row>
    <row r="3" spans="1:14" s="66" customFormat="1" x14ac:dyDescent="0.35">
      <c r="A3" s="30"/>
    </row>
    <row r="4" spans="1:14" s="66" customFormat="1" x14ac:dyDescent="0.35">
      <c r="A4" s="30"/>
    </row>
    <row r="5" spans="1:14" s="66" customFormat="1" x14ac:dyDescent="0.35">
      <c r="A5" s="30"/>
    </row>
    <row r="6" spans="1:14" s="66" customFormat="1" x14ac:dyDescent="0.35">
      <c r="A6" s="30"/>
    </row>
    <row r="7" spans="1:14" s="66" customFormat="1" x14ac:dyDescent="0.35">
      <c r="A7" s="30"/>
    </row>
    <row r="9" spans="1:14" ht="15" customHeight="1" x14ac:dyDescent="0.35"/>
    <row r="10" spans="1:14" x14ac:dyDescent="0.35">
      <c r="B10" s="30" t="s">
        <v>1382</v>
      </c>
    </row>
    <row r="12" spans="1:14" x14ac:dyDescent="0.35">
      <c r="B12" s="68" t="s">
        <v>0</v>
      </c>
      <c r="C12" s="68" t="s">
        <v>1</v>
      </c>
      <c r="D12" s="68" t="s">
        <v>2</v>
      </c>
      <c r="E12" s="68" t="s">
        <v>3</v>
      </c>
      <c r="F12" s="68" t="s">
        <v>4</v>
      </c>
      <c r="G12" s="68" t="s">
        <v>5</v>
      </c>
      <c r="H12" s="68" t="s">
        <v>6</v>
      </c>
      <c r="I12" s="68" t="s">
        <v>7</v>
      </c>
      <c r="J12" s="68" t="s">
        <v>8</v>
      </c>
      <c r="K12" s="68" t="s">
        <v>9</v>
      </c>
      <c r="L12" s="68" t="s">
        <v>10</v>
      </c>
      <c r="M12" s="68" t="s">
        <v>11</v>
      </c>
    </row>
    <row r="13" spans="1:14" x14ac:dyDescent="0.35">
      <c r="A13" s="3"/>
      <c r="B13" s="68">
        <v>138</v>
      </c>
      <c r="C13" s="68">
        <v>118</v>
      </c>
      <c r="D13" s="68">
        <v>126</v>
      </c>
      <c r="E13" s="68">
        <v>0</v>
      </c>
      <c r="F13" s="68">
        <v>0</v>
      </c>
      <c r="G13" s="68">
        <v>0</v>
      </c>
      <c r="H13" s="68">
        <v>0</v>
      </c>
      <c r="I13" s="68">
        <v>0</v>
      </c>
      <c r="J13" s="68">
        <v>0</v>
      </c>
      <c r="K13" s="68">
        <v>62</v>
      </c>
      <c r="L13" s="68">
        <v>74</v>
      </c>
      <c r="M13" s="68">
        <v>198</v>
      </c>
      <c r="N13" s="2"/>
    </row>
    <row r="14" spans="1:14" s="66" customFormat="1" x14ac:dyDescent="0.35">
      <c r="A14" s="3"/>
      <c r="B14" s="68"/>
      <c r="C14" s="68"/>
      <c r="D14" s="68"/>
      <c r="E14" s="68"/>
      <c r="F14" s="68"/>
      <c r="G14" s="68"/>
      <c r="H14" s="68"/>
      <c r="I14" s="68"/>
      <c r="J14" s="68"/>
      <c r="K14" s="68"/>
      <c r="L14" s="68"/>
      <c r="M14" s="68"/>
      <c r="N14" s="2"/>
    </row>
    <row r="15" spans="1:14" x14ac:dyDescent="0.35">
      <c r="A15" s="4"/>
      <c r="B15" s="69"/>
      <c r="C15" s="69"/>
      <c r="D15" s="69"/>
      <c r="E15" s="69"/>
      <c r="F15" s="69"/>
      <c r="G15" s="69"/>
      <c r="H15" s="69"/>
      <c r="I15" s="69"/>
      <c r="J15" s="69"/>
      <c r="K15" s="69"/>
      <c r="L15" s="69"/>
      <c r="M15" s="69"/>
      <c r="N15" s="2"/>
    </row>
    <row r="16" spans="1:14" x14ac:dyDescent="0.35">
      <c r="A16" s="69"/>
    </row>
    <row r="17" spans="1:15" x14ac:dyDescent="0.35">
      <c r="A17" s="69"/>
    </row>
    <row r="18" spans="1:15" x14ac:dyDescent="0.35">
      <c r="A18" s="69"/>
      <c r="B18" s="69"/>
      <c r="C18" s="69"/>
      <c r="D18" s="69"/>
      <c r="E18" s="69"/>
      <c r="F18" s="69"/>
      <c r="G18" s="69"/>
      <c r="H18" s="69"/>
      <c r="I18" s="69"/>
      <c r="J18" s="69"/>
      <c r="K18" s="69"/>
      <c r="L18" s="69"/>
      <c r="M18" s="69"/>
    </row>
    <row r="19" spans="1:15" x14ac:dyDescent="0.35">
      <c r="A19" s="69"/>
      <c r="B19" s="69"/>
      <c r="C19" s="69"/>
      <c r="D19" s="69"/>
      <c r="E19" s="69"/>
      <c r="F19" s="69"/>
      <c r="G19" s="69"/>
      <c r="H19" s="69"/>
      <c r="I19" s="69"/>
      <c r="J19" s="69"/>
      <c r="K19" s="69"/>
      <c r="L19" s="69"/>
      <c r="M19" s="69"/>
    </row>
    <row r="26" spans="1:15" x14ac:dyDescent="0.35">
      <c r="B26" s="30" t="s">
        <v>1381</v>
      </c>
    </row>
    <row r="27" spans="1:15" ht="32.5" x14ac:dyDescent="0.35">
      <c r="B27" s="1" t="s">
        <v>13</v>
      </c>
      <c r="C27" s="1" t="s">
        <v>15</v>
      </c>
      <c r="D27" s="1" t="s">
        <v>16</v>
      </c>
      <c r="E27" s="1" t="s">
        <v>17</v>
      </c>
      <c r="F27" s="1" t="s">
        <v>18</v>
      </c>
      <c r="G27" s="1" t="s">
        <v>20</v>
      </c>
    </row>
    <row r="28" spans="1:15" x14ac:dyDescent="0.35">
      <c r="B28" s="2">
        <v>5</v>
      </c>
      <c r="C28" s="2">
        <v>138</v>
      </c>
      <c r="D28" s="2">
        <v>137</v>
      </c>
      <c r="E28" s="2">
        <v>191</v>
      </c>
      <c r="F28" s="2">
        <v>205</v>
      </c>
      <c r="G28" s="2">
        <v>40</v>
      </c>
    </row>
    <row r="31" spans="1:15" x14ac:dyDescent="0.35">
      <c r="B31" s="543" t="s">
        <v>21</v>
      </c>
      <c r="C31" s="543"/>
      <c r="D31" s="543"/>
      <c r="E31" s="543"/>
      <c r="F31" s="543"/>
      <c r="G31" s="543"/>
      <c r="H31" s="543"/>
      <c r="I31" s="543"/>
      <c r="J31" s="543"/>
      <c r="K31" s="543"/>
      <c r="L31" s="543"/>
      <c r="M31" s="543"/>
      <c r="N31" s="543"/>
      <c r="O31" s="543"/>
    </row>
    <row r="32" spans="1:15" x14ac:dyDescent="0.35">
      <c r="B32" s="647"/>
      <c r="C32" s="648" t="s">
        <v>0</v>
      </c>
      <c r="D32" s="648" t="s">
        <v>1</v>
      </c>
      <c r="E32" s="648" t="s">
        <v>2</v>
      </c>
      <c r="F32" s="648" t="s">
        <v>3</v>
      </c>
      <c r="G32" s="648" t="s">
        <v>4</v>
      </c>
      <c r="H32" s="648" t="s">
        <v>5</v>
      </c>
      <c r="I32" s="648" t="s">
        <v>6</v>
      </c>
      <c r="J32" s="648" t="s">
        <v>7</v>
      </c>
      <c r="K32" s="648" t="s">
        <v>8</v>
      </c>
      <c r="L32" s="648" t="s">
        <v>9</v>
      </c>
      <c r="M32" s="648" t="s">
        <v>10</v>
      </c>
      <c r="N32" s="648" t="s">
        <v>11</v>
      </c>
      <c r="O32" s="648" t="s">
        <v>12</v>
      </c>
    </row>
    <row r="33" spans="2:15" ht="32.5" x14ac:dyDescent="0.35">
      <c r="B33" s="647" t="s">
        <v>13</v>
      </c>
      <c r="C33" s="648" t="s">
        <v>14</v>
      </c>
      <c r="D33" s="648" t="s">
        <v>14</v>
      </c>
      <c r="E33" s="648">
        <v>2</v>
      </c>
      <c r="F33" s="648" t="s">
        <v>14</v>
      </c>
      <c r="G33" s="648" t="s">
        <v>14</v>
      </c>
      <c r="H33" s="648" t="s">
        <v>14</v>
      </c>
      <c r="I33" s="648" t="s">
        <v>14</v>
      </c>
      <c r="J33" s="648" t="s">
        <v>14</v>
      </c>
      <c r="K33" s="648" t="s">
        <v>14</v>
      </c>
      <c r="L33" s="648">
        <v>1</v>
      </c>
      <c r="M33" s="648">
        <v>1</v>
      </c>
      <c r="N33" s="648">
        <v>1</v>
      </c>
      <c r="O33" s="648">
        <v>5</v>
      </c>
    </row>
    <row r="34" spans="2:15" ht="32.5" x14ac:dyDescent="0.35">
      <c r="B34" s="647" t="s">
        <v>15</v>
      </c>
      <c r="C34" s="648">
        <v>18</v>
      </c>
      <c r="D34" s="648">
        <v>59</v>
      </c>
      <c r="E34" s="648">
        <v>54</v>
      </c>
      <c r="F34" s="648" t="s">
        <v>14</v>
      </c>
      <c r="G34" s="648" t="s">
        <v>14</v>
      </c>
      <c r="H34" s="648" t="s">
        <v>14</v>
      </c>
      <c r="I34" s="648" t="s">
        <v>14</v>
      </c>
      <c r="J34" s="648" t="s">
        <v>14</v>
      </c>
      <c r="K34" s="648" t="s">
        <v>14</v>
      </c>
      <c r="L34" s="648" t="s">
        <v>14</v>
      </c>
      <c r="M34" s="648">
        <v>2</v>
      </c>
      <c r="N34" s="648">
        <v>5</v>
      </c>
      <c r="O34" s="648">
        <v>138</v>
      </c>
    </row>
    <row r="35" spans="2:15" ht="32.5" x14ac:dyDescent="0.35">
      <c r="B35" s="647" t="s">
        <v>16</v>
      </c>
      <c r="C35" s="648">
        <v>1</v>
      </c>
      <c r="D35" s="648">
        <v>46</v>
      </c>
      <c r="E35" s="648">
        <v>16</v>
      </c>
      <c r="F35" s="648" t="s">
        <v>14</v>
      </c>
      <c r="G35" s="648" t="s">
        <v>14</v>
      </c>
      <c r="H35" s="648" t="s">
        <v>14</v>
      </c>
      <c r="I35" s="648" t="s">
        <v>14</v>
      </c>
      <c r="J35" s="648" t="s">
        <v>14</v>
      </c>
      <c r="K35" s="648" t="s">
        <v>14</v>
      </c>
      <c r="L35" s="648">
        <v>27</v>
      </c>
      <c r="M35" s="648">
        <v>14</v>
      </c>
      <c r="N35" s="648">
        <v>33</v>
      </c>
      <c r="O35" s="648">
        <v>137</v>
      </c>
    </row>
    <row r="36" spans="2:15" ht="32.5" x14ac:dyDescent="0.35">
      <c r="B36" s="647" t="s">
        <v>17</v>
      </c>
      <c r="C36" s="648">
        <v>51</v>
      </c>
      <c r="D36" s="648">
        <v>6</v>
      </c>
      <c r="E36" s="648">
        <v>7</v>
      </c>
      <c r="F36" s="648" t="s">
        <v>14</v>
      </c>
      <c r="G36" s="648" t="s">
        <v>14</v>
      </c>
      <c r="H36" s="648" t="s">
        <v>14</v>
      </c>
      <c r="I36" s="648" t="s">
        <v>14</v>
      </c>
      <c r="J36" s="648" t="s">
        <v>14</v>
      </c>
      <c r="K36" s="648" t="s">
        <v>14</v>
      </c>
      <c r="L36" s="648">
        <v>26</v>
      </c>
      <c r="M36" s="648">
        <v>45</v>
      </c>
      <c r="N36" s="648">
        <v>56</v>
      </c>
      <c r="O36" s="648">
        <v>191</v>
      </c>
    </row>
    <row r="37" spans="2:15" ht="32.5" x14ac:dyDescent="0.35">
      <c r="B37" s="647" t="s">
        <v>18</v>
      </c>
      <c r="C37" s="648" t="s">
        <v>19</v>
      </c>
      <c r="D37" s="648">
        <v>7</v>
      </c>
      <c r="E37" s="648">
        <v>47</v>
      </c>
      <c r="F37" s="648"/>
      <c r="G37" s="648"/>
      <c r="H37" s="648"/>
      <c r="I37" s="648"/>
      <c r="J37" s="648"/>
      <c r="K37" s="648" t="s">
        <v>14</v>
      </c>
      <c r="L37" s="648">
        <v>6</v>
      </c>
      <c r="M37" s="648">
        <v>9</v>
      </c>
      <c r="N37" s="648">
        <v>77</v>
      </c>
      <c r="O37" s="648">
        <v>205</v>
      </c>
    </row>
    <row r="38" spans="2:15" ht="22" x14ac:dyDescent="0.35">
      <c r="B38" s="649" t="s">
        <v>20</v>
      </c>
      <c r="C38" s="621">
        <v>9</v>
      </c>
      <c r="D38" s="621" t="s">
        <v>14</v>
      </c>
      <c r="E38" s="621" t="s">
        <v>14</v>
      </c>
      <c r="F38" s="621"/>
      <c r="G38" s="621"/>
      <c r="H38" s="621"/>
      <c r="I38" s="621"/>
      <c r="J38" s="621"/>
      <c r="K38" s="621"/>
      <c r="L38" s="621">
        <v>2</v>
      </c>
      <c r="M38" s="621">
        <v>3</v>
      </c>
      <c r="N38" s="621">
        <v>26</v>
      </c>
      <c r="O38" s="648">
        <v>40</v>
      </c>
    </row>
    <row r="39" spans="2:15" x14ac:dyDescent="0.35">
      <c r="B39" s="649" t="s">
        <v>12</v>
      </c>
      <c r="C39" s="621">
        <v>138</v>
      </c>
      <c r="D39" s="621">
        <v>118</v>
      </c>
      <c r="E39" s="621">
        <v>126</v>
      </c>
      <c r="F39" s="621">
        <v>0</v>
      </c>
      <c r="G39" s="621">
        <v>0</v>
      </c>
      <c r="H39" s="621">
        <v>0</v>
      </c>
      <c r="I39" s="621">
        <v>0</v>
      </c>
      <c r="J39" s="621">
        <v>0</v>
      </c>
      <c r="K39" s="621">
        <v>0</v>
      </c>
      <c r="L39" s="621">
        <v>62</v>
      </c>
      <c r="M39" s="621">
        <v>74</v>
      </c>
      <c r="N39" s="621">
        <v>198</v>
      </c>
      <c r="O39" s="648">
        <v>716</v>
      </c>
    </row>
    <row r="40" spans="2:15" x14ac:dyDescent="0.35">
      <c r="B40" s="649"/>
      <c r="C40" s="545" t="s">
        <v>22</v>
      </c>
      <c r="D40" s="621"/>
      <c r="E40" s="621"/>
      <c r="F40" s="621"/>
      <c r="G40" s="621"/>
      <c r="H40" s="621"/>
      <c r="I40" s="621"/>
      <c r="J40" s="621"/>
      <c r="K40" s="621"/>
      <c r="L40" s="621"/>
      <c r="M40" s="621"/>
      <c r="N40" s="621"/>
      <c r="O40" s="648"/>
    </row>
    <row r="41" spans="2:15" x14ac:dyDescent="0.35">
      <c r="B41" s="3"/>
      <c r="C41" s="69"/>
      <c r="D41" s="68"/>
      <c r="E41" s="68"/>
      <c r="F41" s="68"/>
      <c r="G41" s="68"/>
      <c r="H41" s="68"/>
      <c r="I41" s="68"/>
      <c r="J41" s="68"/>
      <c r="K41" s="68"/>
      <c r="L41" s="68"/>
      <c r="M41" s="68"/>
      <c r="N41" s="68"/>
      <c r="O41" s="2"/>
    </row>
  </sheetData>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topLeftCell="A5" zoomScale="80" zoomScaleNormal="80" workbookViewId="0">
      <selection activeCell="B23" sqref="B23"/>
    </sheetView>
  </sheetViews>
  <sheetFormatPr defaultRowHeight="14.5" x14ac:dyDescent="0.35"/>
  <cols>
    <col min="1" max="1" width="8.6328125" style="52"/>
    <col min="15" max="15" width="8.6328125" style="52"/>
  </cols>
  <sheetData>
    <row r="1" spans="1:15" s="52" customFormat="1" x14ac:dyDescent="0.35">
      <c r="A1" s="39" t="s">
        <v>156</v>
      </c>
    </row>
    <row r="2" spans="1:15" s="66" customFormat="1" x14ac:dyDescent="0.35">
      <c r="A2" s="39"/>
    </row>
    <row r="3" spans="1:15" s="66" customFormat="1" x14ac:dyDescent="0.35">
      <c r="A3" s="39"/>
    </row>
    <row r="4" spans="1:15" s="66" customFormat="1" x14ac:dyDescent="0.35">
      <c r="A4" s="39"/>
    </row>
    <row r="5" spans="1:15" x14ac:dyDescent="0.35">
      <c r="F5" s="49"/>
      <c r="G5" s="49"/>
      <c r="H5" s="49"/>
      <c r="I5" s="49"/>
      <c r="J5" s="49"/>
      <c r="K5" s="49"/>
      <c r="L5" s="49"/>
      <c r="M5" s="49"/>
      <c r="N5" s="49"/>
    </row>
    <row r="6" spans="1:15" s="52" customFormat="1" x14ac:dyDescent="0.35"/>
    <row r="7" spans="1:15" x14ac:dyDescent="0.35">
      <c r="O7" s="53"/>
    </row>
    <row r="8" spans="1:15" x14ac:dyDescent="0.35">
      <c r="O8" s="53"/>
    </row>
    <row r="9" spans="1:15" s="66" customFormat="1" x14ac:dyDescent="0.35">
      <c r="O9" s="53"/>
    </row>
    <row r="10" spans="1:15" x14ac:dyDescent="0.35">
      <c r="B10" s="30" t="s">
        <v>1358</v>
      </c>
      <c r="C10" s="49"/>
      <c r="D10" s="49"/>
      <c r="E10" s="49"/>
      <c r="F10" s="49"/>
      <c r="G10" s="49"/>
      <c r="H10" s="49"/>
      <c r="O10" s="53"/>
    </row>
    <row r="11" spans="1:15" s="66" customFormat="1" x14ac:dyDescent="0.35">
      <c r="O11" s="53"/>
    </row>
    <row r="12" spans="1:15" x14ac:dyDescent="0.35">
      <c r="B12" s="54" t="s">
        <v>157</v>
      </c>
      <c r="C12" s="54" t="s">
        <v>159</v>
      </c>
      <c r="D12" s="54" t="s">
        <v>160</v>
      </c>
      <c r="E12" s="54" t="s">
        <v>162</v>
      </c>
      <c r="F12" s="57" t="s">
        <v>169</v>
      </c>
      <c r="G12" s="464" t="s">
        <v>167</v>
      </c>
      <c r="H12" s="464" t="s">
        <v>168</v>
      </c>
      <c r="O12" s="53"/>
    </row>
    <row r="13" spans="1:15" x14ac:dyDescent="0.35">
      <c r="B13" s="54">
        <v>9.5</v>
      </c>
      <c r="C13" s="54">
        <v>7.2</v>
      </c>
      <c r="D13" s="54">
        <v>12.3</v>
      </c>
      <c r="E13" s="54">
        <v>8</v>
      </c>
      <c r="F13" s="57">
        <v>8.4</v>
      </c>
      <c r="G13" s="464">
        <v>16</v>
      </c>
      <c r="H13" s="465">
        <v>13</v>
      </c>
      <c r="O13" s="53"/>
    </row>
    <row r="14" spans="1:15" x14ac:dyDescent="0.35">
      <c r="G14" s="257"/>
      <c r="O14" s="53"/>
    </row>
    <row r="15" spans="1:15" x14ac:dyDescent="0.35">
      <c r="O15" s="53"/>
    </row>
    <row r="16" spans="1:15" x14ac:dyDescent="0.35">
      <c r="O16" s="56"/>
    </row>
    <row r="18" spans="2:29" x14ac:dyDescent="0.35">
      <c r="B18" s="49"/>
      <c r="C18" s="49"/>
      <c r="D18" s="49"/>
      <c r="E18" s="49"/>
      <c r="F18" s="49"/>
      <c r="G18" s="49"/>
      <c r="H18" s="49"/>
      <c r="I18" s="49"/>
      <c r="J18" s="49"/>
      <c r="K18" s="49"/>
      <c r="L18" s="49"/>
      <c r="M18" s="49"/>
      <c r="N18" s="59"/>
    </row>
    <row r="19" spans="2:29" x14ac:dyDescent="0.35">
      <c r="N19" s="49"/>
    </row>
    <row r="22" spans="2:29" x14ac:dyDescent="0.35">
      <c r="B22" s="49"/>
      <c r="C22" s="49"/>
      <c r="D22" s="49"/>
      <c r="E22" s="49"/>
      <c r="F22" s="49"/>
      <c r="G22" s="49"/>
      <c r="H22" s="49"/>
      <c r="I22" s="49"/>
      <c r="J22" s="49"/>
      <c r="K22" s="49"/>
      <c r="L22" s="49"/>
      <c r="M22" s="49"/>
      <c r="N22" s="49"/>
    </row>
    <row r="23" spans="2:29" x14ac:dyDescent="0.35">
      <c r="B23" s="30" t="s">
        <v>1357</v>
      </c>
      <c r="H23" s="51"/>
      <c r="I23" s="51"/>
      <c r="J23" s="51"/>
      <c r="K23" s="51"/>
      <c r="L23" s="51"/>
      <c r="M23" s="51"/>
      <c r="N23" s="49"/>
    </row>
    <row r="24" spans="2:29" s="66" customFormat="1" x14ac:dyDescent="0.35">
      <c r="H24" s="71"/>
      <c r="I24" s="71"/>
      <c r="J24" s="71"/>
      <c r="K24" s="71"/>
      <c r="L24" s="71"/>
      <c r="M24" s="71"/>
    </row>
    <row r="25" spans="2:29" x14ac:dyDescent="0.35">
      <c r="B25" s="129" t="s">
        <v>0</v>
      </c>
      <c r="C25" s="129" t="s">
        <v>1</v>
      </c>
      <c r="D25" s="306" t="s">
        <v>2</v>
      </c>
      <c r="E25" s="306" t="s">
        <v>3</v>
      </c>
      <c r="F25" s="129" t="s">
        <v>4</v>
      </c>
      <c r="G25" s="129" t="s">
        <v>5</v>
      </c>
      <c r="H25" s="129" t="s">
        <v>6</v>
      </c>
      <c r="I25" s="129" t="s">
        <v>7</v>
      </c>
      <c r="J25" s="129" t="s">
        <v>8</v>
      </c>
      <c r="K25" s="129" t="s">
        <v>9</v>
      </c>
      <c r="L25" s="129" t="s">
        <v>10</v>
      </c>
      <c r="M25" s="129" t="s">
        <v>11</v>
      </c>
      <c r="N25" s="49"/>
    </row>
    <row r="26" spans="2:29" x14ac:dyDescent="0.35">
      <c r="B26" s="51"/>
      <c r="C26" s="51"/>
      <c r="D26" s="51">
        <f t="shared" ref="D26:M26" si="0">+SUM(E36:E37)/16</f>
        <v>0.75</v>
      </c>
      <c r="E26" s="55">
        <f t="shared" si="0"/>
        <v>2.25</v>
      </c>
      <c r="F26" s="55">
        <f t="shared" si="0"/>
        <v>2.375</v>
      </c>
      <c r="G26" s="55">
        <f t="shared" si="0"/>
        <v>0.9375</v>
      </c>
      <c r="H26" s="55">
        <f t="shared" si="0"/>
        <v>1.1875</v>
      </c>
      <c r="I26" s="55">
        <f t="shared" si="0"/>
        <v>4.125</v>
      </c>
      <c r="J26" s="55">
        <f t="shared" si="0"/>
        <v>2.25</v>
      </c>
      <c r="K26" s="55">
        <f t="shared" si="0"/>
        <v>0.875</v>
      </c>
      <c r="L26" s="55">
        <f t="shared" si="0"/>
        <v>6.25E-2</v>
      </c>
      <c r="M26" s="55">
        <f t="shared" si="0"/>
        <v>6.25E-2</v>
      </c>
      <c r="N26" s="49"/>
    </row>
    <row r="27" spans="2:29" x14ac:dyDescent="0.35">
      <c r="J27" s="49"/>
      <c r="K27" s="49"/>
      <c r="L27" s="49"/>
      <c r="M27" s="49"/>
      <c r="N27" s="49"/>
    </row>
    <row r="28" spans="2:29" x14ac:dyDescent="0.35">
      <c r="B28" s="248" t="s">
        <v>1359</v>
      </c>
      <c r="C28" s="248"/>
      <c r="D28" s="248"/>
      <c r="K28" s="49"/>
      <c r="L28" s="49"/>
      <c r="M28" s="49"/>
      <c r="N28" s="49"/>
      <c r="O28" s="49"/>
      <c r="P28" s="49"/>
      <c r="AC28" s="51" t="s">
        <v>44</v>
      </c>
    </row>
    <row r="29" spans="2:29" x14ac:dyDescent="0.35">
      <c r="B29" s="116" t="s">
        <v>170</v>
      </c>
      <c r="C29" s="49"/>
      <c r="D29" s="49"/>
      <c r="K29" s="49"/>
      <c r="L29" s="49"/>
      <c r="M29" s="49"/>
      <c r="N29" s="49"/>
      <c r="O29" s="51"/>
      <c r="P29" s="51"/>
      <c r="T29" s="52"/>
      <c r="U29" s="52"/>
      <c r="V29" s="52"/>
      <c r="W29" s="52"/>
      <c r="X29" s="52"/>
      <c r="Y29" s="52"/>
      <c r="Z29" s="52"/>
      <c r="AA29" s="52"/>
      <c r="AB29" s="52"/>
      <c r="AC29" s="51"/>
    </row>
    <row r="30" spans="2:29" x14ac:dyDescent="0.35">
      <c r="B30" s="49"/>
      <c r="C30" s="54" t="s">
        <v>0</v>
      </c>
      <c r="D30" s="54" t="s">
        <v>1</v>
      </c>
      <c r="E30" s="50" t="s">
        <v>2</v>
      </c>
      <c r="F30" s="50" t="s">
        <v>3</v>
      </c>
      <c r="G30" s="50" t="s">
        <v>4</v>
      </c>
      <c r="H30" s="50" t="s">
        <v>5</v>
      </c>
      <c r="I30" s="50" t="s">
        <v>6</v>
      </c>
      <c r="J30" s="50" t="s">
        <v>7</v>
      </c>
      <c r="K30" s="50" t="s">
        <v>8</v>
      </c>
      <c r="L30" s="50" t="s">
        <v>9</v>
      </c>
      <c r="M30" s="50" t="s">
        <v>10</v>
      </c>
      <c r="N30" s="50" t="s">
        <v>11</v>
      </c>
      <c r="O30" s="50" t="s">
        <v>12</v>
      </c>
      <c r="S30" s="52"/>
      <c r="T30" s="52"/>
      <c r="U30" s="52"/>
      <c r="V30" s="52"/>
      <c r="W30" s="52"/>
      <c r="X30" s="52"/>
      <c r="Y30" s="52"/>
      <c r="Z30" s="52"/>
      <c r="AA30" s="52"/>
      <c r="AB30" s="52"/>
    </row>
    <row r="31" spans="2:29" s="66" customFormat="1" x14ac:dyDescent="0.35">
      <c r="B31" s="357" t="s">
        <v>157</v>
      </c>
      <c r="C31" s="248"/>
      <c r="D31" s="248"/>
      <c r="E31" s="357">
        <v>2</v>
      </c>
      <c r="F31" s="357">
        <v>20</v>
      </c>
      <c r="G31" s="357">
        <v>12</v>
      </c>
      <c r="H31" s="357">
        <v>8</v>
      </c>
      <c r="I31" s="357">
        <v>9</v>
      </c>
      <c r="J31" s="357">
        <v>33</v>
      </c>
      <c r="K31" s="357">
        <v>11</v>
      </c>
      <c r="L31" s="357"/>
      <c r="M31" s="248"/>
      <c r="N31" s="248"/>
      <c r="O31" s="362">
        <f t="shared" ref="O31:O36" si="1">+SUM(D31:N31)</f>
        <v>95</v>
      </c>
    </row>
    <row r="32" spans="2:29" s="66" customFormat="1" x14ac:dyDescent="0.35">
      <c r="B32" s="357" t="s">
        <v>159</v>
      </c>
      <c r="C32" s="248"/>
      <c r="D32" s="248"/>
      <c r="E32" s="357">
        <v>27</v>
      </c>
      <c r="F32" s="357">
        <v>33</v>
      </c>
      <c r="G32" s="357">
        <v>1</v>
      </c>
      <c r="H32" s="357">
        <v>2</v>
      </c>
      <c r="I32" s="357">
        <v>8</v>
      </c>
      <c r="J32" s="357">
        <v>9</v>
      </c>
      <c r="K32" s="357">
        <v>2</v>
      </c>
      <c r="L32" s="357"/>
      <c r="M32" s="248"/>
      <c r="N32" s="248"/>
      <c r="O32" s="362">
        <f t="shared" si="1"/>
        <v>82</v>
      </c>
    </row>
    <row r="33" spans="1:19" s="66" customFormat="1" x14ac:dyDescent="0.35">
      <c r="B33" s="357" t="s">
        <v>160</v>
      </c>
      <c r="C33" s="248"/>
      <c r="D33" s="248"/>
      <c r="E33" s="357">
        <v>5</v>
      </c>
      <c r="F33" s="357">
        <v>24</v>
      </c>
      <c r="G33" s="357">
        <v>4</v>
      </c>
      <c r="H33" s="357">
        <v>3</v>
      </c>
      <c r="I33" s="357">
        <v>21</v>
      </c>
      <c r="J33" s="357">
        <v>44</v>
      </c>
      <c r="K33" s="357">
        <v>17</v>
      </c>
      <c r="L33" s="357">
        <v>5</v>
      </c>
      <c r="M33" s="248"/>
      <c r="N33" s="248"/>
      <c r="O33" s="362">
        <f t="shared" si="1"/>
        <v>123</v>
      </c>
    </row>
    <row r="34" spans="1:19" x14ac:dyDescent="0.35">
      <c r="B34" s="357" t="s">
        <v>162</v>
      </c>
      <c r="C34" s="248"/>
      <c r="D34" s="248"/>
      <c r="E34" s="357">
        <v>6</v>
      </c>
      <c r="F34" s="357">
        <v>15</v>
      </c>
      <c r="G34" s="357">
        <v>6</v>
      </c>
      <c r="H34" s="357">
        <v>5</v>
      </c>
      <c r="I34" s="357">
        <v>4</v>
      </c>
      <c r="J34" s="357">
        <v>28</v>
      </c>
      <c r="K34" s="357">
        <v>16</v>
      </c>
      <c r="L34" s="357" t="s">
        <v>14</v>
      </c>
      <c r="M34" s="248"/>
      <c r="N34" s="248"/>
      <c r="O34" s="362">
        <f t="shared" si="1"/>
        <v>80</v>
      </c>
    </row>
    <row r="35" spans="1:19" x14ac:dyDescent="0.35">
      <c r="B35" s="357" t="s">
        <v>169</v>
      </c>
      <c r="C35" s="248"/>
      <c r="D35" s="248"/>
      <c r="E35" s="357">
        <v>8</v>
      </c>
      <c r="F35" s="357">
        <v>16</v>
      </c>
      <c r="G35" s="357">
        <v>12</v>
      </c>
      <c r="H35" s="357">
        <v>4</v>
      </c>
      <c r="I35" s="357">
        <v>2</v>
      </c>
      <c r="J35" s="357">
        <v>30</v>
      </c>
      <c r="K35" s="357">
        <v>11</v>
      </c>
      <c r="L35" s="357">
        <v>1</v>
      </c>
      <c r="M35" s="248"/>
      <c r="N35" s="248"/>
      <c r="O35" s="362">
        <f t="shared" si="1"/>
        <v>84</v>
      </c>
    </row>
    <row r="36" spans="1:19" x14ac:dyDescent="0.35">
      <c r="B36" s="358" t="s">
        <v>167</v>
      </c>
      <c r="C36" s="222"/>
      <c r="D36" s="222"/>
      <c r="E36" s="358">
        <v>6</v>
      </c>
      <c r="F36" s="358">
        <v>18</v>
      </c>
      <c r="G36" s="358">
        <v>18</v>
      </c>
      <c r="H36" s="358">
        <v>10</v>
      </c>
      <c r="I36" s="358">
        <v>17</v>
      </c>
      <c r="J36" s="358">
        <v>55</v>
      </c>
      <c r="K36" s="358">
        <v>25</v>
      </c>
      <c r="L36" s="358">
        <v>10</v>
      </c>
      <c r="M36" s="222">
        <v>1</v>
      </c>
      <c r="N36" s="222"/>
      <c r="O36" s="363">
        <f t="shared" si="1"/>
        <v>160</v>
      </c>
    </row>
    <row r="37" spans="1:19" x14ac:dyDescent="0.35">
      <c r="B37" s="359" t="s">
        <v>168</v>
      </c>
      <c r="C37" s="222"/>
      <c r="D37" s="222"/>
      <c r="E37" s="222">
        <v>6</v>
      </c>
      <c r="F37" s="222">
        <v>18</v>
      </c>
      <c r="G37" s="222">
        <v>20</v>
      </c>
      <c r="H37" s="222">
        <v>5</v>
      </c>
      <c r="I37" s="222">
        <v>2</v>
      </c>
      <c r="J37" s="222">
        <v>11</v>
      </c>
      <c r="K37" s="222">
        <v>11</v>
      </c>
      <c r="L37" s="222">
        <v>4</v>
      </c>
      <c r="M37" s="222"/>
      <c r="N37" s="222">
        <v>1</v>
      </c>
      <c r="O37" s="363">
        <f>+SUM(D37:N37)</f>
        <v>78</v>
      </c>
    </row>
    <row r="38" spans="1:19" x14ac:dyDescent="0.35">
      <c r="B38" s="360" t="s">
        <v>165</v>
      </c>
      <c r="C38" s="361"/>
      <c r="D38" s="361"/>
      <c r="E38" s="361">
        <f>+SUM(E31:E37)</f>
        <v>60</v>
      </c>
      <c r="F38" s="361">
        <f t="shared" ref="F38:N38" si="2">+SUM(F31:F37)</f>
        <v>144</v>
      </c>
      <c r="G38" s="361">
        <f t="shared" si="2"/>
        <v>73</v>
      </c>
      <c r="H38" s="361">
        <f t="shared" si="2"/>
        <v>37</v>
      </c>
      <c r="I38" s="361">
        <f t="shared" si="2"/>
        <v>63</v>
      </c>
      <c r="J38" s="361">
        <f t="shared" si="2"/>
        <v>210</v>
      </c>
      <c r="K38" s="361">
        <f t="shared" si="2"/>
        <v>93</v>
      </c>
      <c r="L38" s="361">
        <f t="shared" si="2"/>
        <v>20</v>
      </c>
      <c r="M38" s="361">
        <f t="shared" si="2"/>
        <v>1</v>
      </c>
      <c r="N38" s="361">
        <f t="shared" si="2"/>
        <v>1</v>
      </c>
      <c r="O38" s="361">
        <f>+SUM(O31:O37)</f>
        <v>702</v>
      </c>
    </row>
    <row r="39" spans="1:19" s="66" customFormat="1" x14ac:dyDescent="0.35">
      <c r="A39" s="58"/>
      <c r="B39" s="75"/>
      <c r="C39" s="75"/>
      <c r="D39" s="75"/>
      <c r="E39" s="75"/>
      <c r="F39" s="75"/>
      <c r="G39" s="75"/>
      <c r="H39" s="75"/>
      <c r="I39" s="75"/>
      <c r="J39" s="75"/>
      <c r="K39" s="75"/>
      <c r="L39" s="75"/>
      <c r="M39" s="75"/>
      <c r="N39" s="75"/>
    </row>
    <row r="40" spans="1:19" s="66" customFormat="1" x14ac:dyDescent="0.35">
      <c r="A40" s="58"/>
      <c r="B40" s="75"/>
      <c r="C40" s="75"/>
      <c r="D40" s="75"/>
      <c r="E40" s="75"/>
      <c r="F40" s="75"/>
      <c r="G40" s="75"/>
      <c r="H40" s="75"/>
      <c r="I40" s="75"/>
      <c r="J40" s="75"/>
      <c r="K40" s="75"/>
      <c r="L40" s="75"/>
      <c r="M40" s="75"/>
      <c r="N40" s="75"/>
    </row>
    <row r="41" spans="1:19" x14ac:dyDescent="0.35">
      <c r="B41" s="543" t="s">
        <v>171</v>
      </c>
      <c r="C41" s="543"/>
      <c r="D41" s="543"/>
      <c r="E41" s="543"/>
      <c r="F41" s="543"/>
      <c r="G41" s="543"/>
      <c r="H41" s="543"/>
      <c r="I41" s="543"/>
      <c r="J41" s="543"/>
      <c r="K41" s="543"/>
      <c r="L41" s="543"/>
      <c r="M41" s="543"/>
      <c r="N41" s="543"/>
      <c r="O41" s="543"/>
      <c r="P41" s="543"/>
      <c r="Q41" s="543"/>
      <c r="R41" s="543"/>
      <c r="S41" s="543"/>
    </row>
    <row r="42" spans="1:19" x14ac:dyDescent="0.35">
      <c r="B42" s="543"/>
      <c r="C42" s="543"/>
      <c r="D42" s="543"/>
      <c r="E42" s="543"/>
      <c r="F42" s="543"/>
      <c r="G42" s="543"/>
      <c r="H42" s="543"/>
      <c r="I42" s="543"/>
      <c r="J42" s="543"/>
      <c r="K42" s="543"/>
      <c r="L42" s="543"/>
      <c r="M42" s="543"/>
      <c r="N42" s="543"/>
      <c r="O42" s="543"/>
      <c r="P42" s="543"/>
      <c r="Q42" s="543"/>
      <c r="R42" s="543"/>
      <c r="S42" s="543"/>
    </row>
    <row r="43" spans="1:19" x14ac:dyDescent="0.35">
      <c r="B43" s="543"/>
      <c r="C43" s="543" t="s">
        <v>0</v>
      </c>
      <c r="D43" s="543" t="s">
        <v>1</v>
      </c>
      <c r="E43" s="629" t="s">
        <v>2</v>
      </c>
      <c r="F43" s="629" t="s">
        <v>3</v>
      </c>
      <c r="G43" s="629" t="s">
        <v>4</v>
      </c>
      <c r="H43" s="629" t="s">
        <v>5</v>
      </c>
      <c r="I43" s="629" t="s">
        <v>6</v>
      </c>
      <c r="J43" s="629" t="s">
        <v>7</v>
      </c>
      <c r="K43" s="629" t="s">
        <v>8</v>
      </c>
      <c r="L43" s="629" t="s">
        <v>9</v>
      </c>
      <c r="M43" s="629" t="s">
        <v>10</v>
      </c>
      <c r="N43" s="629" t="s">
        <v>11</v>
      </c>
      <c r="O43" s="630" t="s">
        <v>12</v>
      </c>
      <c r="P43" s="543"/>
      <c r="Q43" s="543"/>
      <c r="R43" s="543"/>
      <c r="S43" s="543"/>
    </row>
    <row r="44" spans="1:19" x14ac:dyDescent="0.35">
      <c r="B44" s="543">
        <v>1995</v>
      </c>
      <c r="C44" s="543"/>
      <c r="D44" s="543"/>
      <c r="E44" s="566"/>
      <c r="F44" s="566">
        <v>1</v>
      </c>
      <c r="G44" s="566"/>
      <c r="H44" s="566"/>
      <c r="I44" s="566"/>
      <c r="J44" s="566">
        <v>7</v>
      </c>
      <c r="K44" s="566"/>
      <c r="L44" s="566"/>
      <c r="M44" s="566"/>
      <c r="N44" s="566"/>
      <c r="O44" s="543">
        <v>8</v>
      </c>
      <c r="P44" s="543" t="s">
        <v>158</v>
      </c>
      <c r="Q44" s="543"/>
      <c r="R44" s="543"/>
      <c r="S44" s="543"/>
    </row>
    <row r="45" spans="1:19" x14ac:dyDescent="0.35">
      <c r="B45" s="543">
        <v>1996</v>
      </c>
      <c r="C45" s="543"/>
      <c r="D45" s="543"/>
      <c r="E45" s="566">
        <v>1</v>
      </c>
      <c r="F45" s="566">
        <v>3</v>
      </c>
      <c r="G45" s="566"/>
      <c r="H45" s="566">
        <v>1</v>
      </c>
      <c r="I45" s="566"/>
      <c r="J45" s="566"/>
      <c r="K45" s="566"/>
      <c r="L45" s="566"/>
      <c r="M45" s="566"/>
      <c r="N45" s="566"/>
      <c r="O45" s="543">
        <v>5</v>
      </c>
      <c r="P45" s="543"/>
      <c r="Q45" s="543"/>
      <c r="R45" s="543"/>
      <c r="S45" s="543"/>
    </row>
    <row r="46" spans="1:19" x14ac:dyDescent="0.35">
      <c r="B46" s="543">
        <v>1997</v>
      </c>
      <c r="C46" s="543"/>
      <c r="D46" s="543"/>
      <c r="E46" s="566">
        <v>1</v>
      </c>
      <c r="F46" s="566">
        <v>5</v>
      </c>
      <c r="G46" s="566"/>
      <c r="H46" s="566">
        <v>3</v>
      </c>
      <c r="I46" s="566">
        <v>4</v>
      </c>
      <c r="J46" s="566">
        <v>6</v>
      </c>
      <c r="K46" s="566">
        <v>2</v>
      </c>
      <c r="L46" s="566"/>
      <c r="M46" s="566"/>
      <c r="N46" s="566"/>
      <c r="O46" s="543">
        <v>21</v>
      </c>
      <c r="P46" s="543" t="s">
        <v>161</v>
      </c>
      <c r="Q46" s="543"/>
      <c r="R46" s="543"/>
      <c r="S46" s="543"/>
    </row>
    <row r="47" spans="1:19" x14ac:dyDescent="0.35">
      <c r="B47" s="543">
        <v>1998</v>
      </c>
      <c r="C47" s="543"/>
      <c r="D47" s="543"/>
      <c r="E47" s="566">
        <v>2</v>
      </c>
      <c r="F47" s="566"/>
      <c r="G47" s="566">
        <v>2</v>
      </c>
      <c r="H47" s="566"/>
      <c r="I47" s="566"/>
      <c r="J47" s="566">
        <v>3</v>
      </c>
      <c r="K47" s="566">
        <v>1</v>
      </c>
      <c r="L47" s="566"/>
      <c r="M47" s="566"/>
      <c r="N47" s="566"/>
      <c r="O47" s="543">
        <v>8</v>
      </c>
      <c r="P47" s="543"/>
      <c r="Q47" s="543"/>
      <c r="R47" s="543"/>
      <c r="S47" s="543"/>
    </row>
    <row r="48" spans="1:19" x14ac:dyDescent="0.35">
      <c r="B48" s="543">
        <v>1999</v>
      </c>
      <c r="C48" s="543"/>
      <c r="D48" s="543"/>
      <c r="E48" s="566"/>
      <c r="F48" s="566">
        <v>1</v>
      </c>
      <c r="G48" s="566">
        <v>2</v>
      </c>
      <c r="H48" s="566"/>
      <c r="I48" s="566"/>
      <c r="J48" s="566">
        <v>23</v>
      </c>
      <c r="K48" s="566">
        <v>10</v>
      </c>
      <c r="L48" s="566">
        <v>1</v>
      </c>
      <c r="M48" s="566"/>
      <c r="N48" s="566"/>
      <c r="O48" s="543">
        <v>37</v>
      </c>
      <c r="P48" s="543" t="s">
        <v>163</v>
      </c>
      <c r="Q48" s="543"/>
      <c r="R48" s="543"/>
      <c r="S48" s="543"/>
    </row>
    <row r="49" spans="2:19" x14ac:dyDescent="0.35">
      <c r="B49" s="543">
        <v>2000</v>
      </c>
      <c r="C49" s="543"/>
      <c r="D49" s="543"/>
      <c r="E49" s="566"/>
      <c r="F49" s="566"/>
      <c r="G49" s="566">
        <v>2</v>
      </c>
      <c r="H49" s="566"/>
      <c r="I49" s="566">
        <v>8</v>
      </c>
      <c r="J49" s="566">
        <v>8</v>
      </c>
      <c r="K49" s="566">
        <v>1</v>
      </c>
      <c r="L49" s="566"/>
      <c r="M49" s="566"/>
      <c r="N49" s="566"/>
      <c r="O49" s="543">
        <v>19</v>
      </c>
      <c r="P49" s="543" t="s">
        <v>164</v>
      </c>
      <c r="Q49" s="543"/>
      <c r="R49" s="543"/>
      <c r="S49" s="543"/>
    </row>
    <row r="50" spans="2:19" x14ac:dyDescent="0.35">
      <c r="B50" s="543">
        <v>2001</v>
      </c>
      <c r="C50" s="543"/>
      <c r="D50" s="543"/>
      <c r="E50" s="566"/>
      <c r="F50" s="566">
        <v>1</v>
      </c>
      <c r="G50" s="566">
        <v>5</v>
      </c>
      <c r="H50" s="566"/>
      <c r="I50" s="566"/>
      <c r="J50" s="566">
        <v>4</v>
      </c>
      <c r="K50" s="566">
        <v>1</v>
      </c>
      <c r="L50" s="566">
        <v>1</v>
      </c>
      <c r="M50" s="566"/>
      <c r="N50" s="566"/>
      <c r="O50" s="543">
        <v>12</v>
      </c>
      <c r="P50" s="543"/>
      <c r="Q50" s="543"/>
      <c r="R50" s="543"/>
      <c r="S50" s="543"/>
    </row>
    <row r="51" spans="2:19" x14ac:dyDescent="0.35">
      <c r="B51" s="543">
        <v>2002</v>
      </c>
      <c r="C51" s="543"/>
      <c r="D51" s="543"/>
      <c r="E51" s="566"/>
      <c r="F51" s="566">
        <v>1</v>
      </c>
      <c r="G51" s="566">
        <v>4</v>
      </c>
      <c r="H51" s="566">
        <v>6</v>
      </c>
      <c r="I51" s="566">
        <v>2</v>
      </c>
      <c r="J51" s="566">
        <v>2</v>
      </c>
      <c r="K51" s="566">
        <v>2</v>
      </c>
      <c r="L51" s="566"/>
      <c r="M51" s="566"/>
      <c r="N51" s="566"/>
      <c r="O51" s="543">
        <v>17</v>
      </c>
      <c r="P51" s="543"/>
      <c r="Q51" s="543"/>
      <c r="R51" s="543"/>
      <c r="S51" s="543"/>
    </row>
    <row r="52" spans="2:19" x14ac:dyDescent="0.35">
      <c r="B52" s="543">
        <v>2003</v>
      </c>
      <c r="C52" s="543"/>
      <c r="D52" s="543"/>
      <c r="E52" s="566"/>
      <c r="F52" s="566">
        <v>6</v>
      </c>
      <c r="G52" s="566"/>
      <c r="H52" s="566"/>
      <c r="I52" s="566">
        <v>1</v>
      </c>
      <c r="J52" s="566">
        <v>2</v>
      </c>
      <c r="K52" s="566">
        <v>2</v>
      </c>
      <c r="L52" s="566"/>
      <c r="M52" s="566"/>
      <c r="N52" s="566"/>
      <c r="O52" s="543">
        <v>11</v>
      </c>
      <c r="P52" s="543"/>
      <c r="Q52" s="543"/>
      <c r="R52" s="543"/>
      <c r="S52" s="543"/>
    </row>
    <row r="53" spans="2:19" x14ac:dyDescent="0.35">
      <c r="B53" s="543">
        <v>2004</v>
      </c>
      <c r="C53" s="543"/>
      <c r="D53" s="543"/>
      <c r="E53" s="566">
        <v>2</v>
      </c>
      <c r="F53" s="566">
        <v>1</v>
      </c>
      <c r="G53" s="566">
        <v>2</v>
      </c>
      <c r="H53" s="566"/>
      <c r="I53" s="566"/>
      <c r="J53" s="566">
        <v>5</v>
      </c>
      <c r="K53" s="566">
        <v>3</v>
      </c>
      <c r="L53" s="566"/>
      <c r="M53" s="566"/>
      <c r="N53" s="566"/>
      <c r="O53" s="543">
        <v>13</v>
      </c>
      <c r="P53" s="543"/>
      <c r="Q53" s="543"/>
      <c r="R53" s="543"/>
      <c r="S53" s="543"/>
    </row>
    <row r="54" spans="2:19" x14ac:dyDescent="0.35">
      <c r="B54" s="543">
        <v>2005</v>
      </c>
      <c r="C54" s="543"/>
      <c r="D54" s="543"/>
      <c r="E54" s="566"/>
      <c r="F54" s="566"/>
      <c r="G54" s="566">
        <v>1</v>
      </c>
      <c r="H54" s="566"/>
      <c r="I54" s="566">
        <v>2</v>
      </c>
      <c r="J54" s="566">
        <v>2</v>
      </c>
      <c r="K54" s="566">
        <v>3</v>
      </c>
      <c r="L54" s="566">
        <v>8</v>
      </c>
      <c r="M54" s="566">
        <v>1</v>
      </c>
      <c r="N54" s="566"/>
      <c r="O54" s="543">
        <v>17</v>
      </c>
      <c r="P54" s="543" t="s">
        <v>166</v>
      </c>
      <c r="Q54" s="543"/>
      <c r="R54" s="543"/>
      <c r="S54" s="543"/>
    </row>
    <row r="55" spans="2:19" x14ac:dyDescent="0.35">
      <c r="B55" s="543">
        <v>2006</v>
      </c>
      <c r="C55" s="543"/>
      <c r="D55" s="543"/>
      <c r="E55" s="566"/>
      <c r="F55" s="566"/>
      <c r="G55" s="566">
        <v>8</v>
      </c>
      <c r="H55" s="566">
        <v>4</v>
      </c>
      <c r="I55" s="566">
        <v>2</v>
      </c>
      <c r="J55" s="566">
        <v>4</v>
      </c>
      <c r="K55" s="566">
        <v>2</v>
      </c>
      <c r="L55" s="566">
        <v>1</v>
      </c>
      <c r="M55" s="566"/>
      <c r="N55" s="566"/>
      <c r="O55" s="543">
        <v>21</v>
      </c>
      <c r="P55" s="543"/>
      <c r="Q55" s="543"/>
      <c r="R55" s="543"/>
      <c r="S55" s="543"/>
    </row>
    <row r="56" spans="2:19" x14ac:dyDescent="0.35">
      <c r="B56" s="543">
        <v>2007</v>
      </c>
      <c r="C56" s="543"/>
      <c r="D56" s="543"/>
      <c r="E56" s="566">
        <v>2</v>
      </c>
      <c r="F56" s="566">
        <v>5</v>
      </c>
      <c r="G56" s="566">
        <v>1</v>
      </c>
      <c r="H56" s="566"/>
      <c r="I56" s="566"/>
      <c r="J56" s="566">
        <v>1</v>
      </c>
      <c r="K56" s="566">
        <v>3</v>
      </c>
      <c r="L56" s="566">
        <v>1</v>
      </c>
      <c r="M56" s="566"/>
      <c r="N56" s="566"/>
      <c r="O56" s="543">
        <v>13</v>
      </c>
      <c r="P56" s="543"/>
      <c r="Q56" s="543"/>
      <c r="R56" s="543"/>
      <c r="S56" s="543"/>
    </row>
    <row r="57" spans="2:19" x14ac:dyDescent="0.35">
      <c r="B57" s="543">
        <v>2008</v>
      </c>
      <c r="C57" s="543"/>
      <c r="D57" s="543"/>
      <c r="E57" s="566"/>
      <c r="F57" s="566">
        <v>7</v>
      </c>
      <c r="G57" s="566">
        <v>2</v>
      </c>
      <c r="H57" s="566"/>
      <c r="I57" s="566"/>
      <c r="J57" s="566">
        <v>2</v>
      </c>
      <c r="K57" s="566">
        <v>5</v>
      </c>
      <c r="L57" s="566">
        <v>1</v>
      </c>
      <c r="M57" s="566"/>
      <c r="N57" s="566">
        <v>1</v>
      </c>
      <c r="O57" s="543">
        <v>17</v>
      </c>
      <c r="P57" s="543"/>
      <c r="Q57" s="543"/>
      <c r="R57" s="543"/>
      <c r="S57" s="543"/>
    </row>
    <row r="58" spans="2:19" x14ac:dyDescent="0.35">
      <c r="B58" s="543">
        <v>2009</v>
      </c>
      <c r="C58" s="543"/>
      <c r="D58" s="543"/>
      <c r="E58" s="566">
        <v>4</v>
      </c>
      <c r="F58" s="566">
        <v>6</v>
      </c>
      <c r="G58" s="566">
        <v>3</v>
      </c>
      <c r="H58" s="566"/>
      <c r="I58" s="566"/>
      <c r="J58" s="566">
        <v>1</v>
      </c>
      <c r="K58" s="566"/>
      <c r="L58" s="566"/>
      <c r="M58" s="566"/>
      <c r="N58" s="566"/>
      <c r="O58" s="543">
        <v>14</v>
      </c>
      <c r="P58" s="543"/>
      <c r="Q58" s="543"/>
      <c r="R58" s="543"/>
      <c r="S58" s="543"/>
    </row>
    <row r="59" spans="2:19" x14ac:dyDescent="0.35">
      <c r="B59" s="543">
        <v>2010</v>
      </c>
      <c r="C59" s="543"/>
      <c r="D59" s="543"/>
      <c r="E59" s="566"/>
      <c r="F59" s="566"/>
      <c r="G59" s="566">
        <v>4</v>
      </c>
      <c r="H59" s="566"/>
      <c r="I59" s="566"/>
      <c r="J59" s="566">
        <v>2</v>
      </c>
      <c r="K59" s="566"/>
      <c r="L59" s="566"/>
      <c r="M59" s="566"/>
      <c r="N59" s="566"/>
      <c r="O59" s="543">
        <v>6</v>
      </c>
      <c r="P59" s="543"/>
      <c r="Q59" s="543"/>
      <c r="R59" s="543"/>
      <c r="S59" s="543"/>
    </row>
    <row r="60" spans="2:19" x14ac:dyDescent="0.35">
      <c r="B60" s="543">
        <v>2011</v>
      </c>
      <c r="C60" s="543"/>
      <c r="D60" s="543"/>
      <c r="E60" s="543"/>
      <c r="F60" s="543"/>
      <c r="G60" s="566">
        <v>2</v>
      </c>
      <c r="H60" s="543">
        <v>1</v>
      </c>
      <c r="I60" s="543"/>
      <c r="J60" s="566">
        <v>1</v>
      </c>
      <c r="K60" s="566">
        <v>1</v>
      </c>
      <c r="L60" s="566">
        <v>1</v>
      </c>
      <c r="M60" s="543"/>
      <c r="N60" s="543"/>
      <c r="O60" s="543">
        <v>6</v>
      </c>
      <c r="P60" s="543"/>
      <c r="Q60" s="543"/>
      <c r="R60" s="543"/>
      <c r="S60" s="543"/>
    </row>
  </sheetData>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84"/>
  <sheetViews>
    <sheetView workbookViewId="0">
      <selection activeCell="B24" sqref="B24"/>
    </sheetView>
  </sheetViews>
  <sheetFormatPr defaultRowHeight="14.5" x14ac:dyDescent="0.35"/>
  <sheetData>
    <row r="1" spans="1:7" x14ac:dyDescent="0.35">
      <c r="A1" s="39" t="s">
        <v>172</v>
      </c>
      <c r="B1" s="34"/>
      <c r="C1" s="34"/>
      <c r="D1" s="34"/>
      <c r="E1" s="34"/>
      <c r="F1" s="60"/>
    </row>
    <row r="3" spans="1:7" s="66" customFormat="1" x14ac:dyDescent="0.35"/>
    <row r="4" spans="1:7" s="66" customFormat="1" x14ac:dyDescent="0.35"/>
    <row r="5" spans="1:7" s="66" customFormat="1" x14ac:dyDescent="0.35"/>
    <row r="6" spans="1:7" s="66" customFormat="1" x14ac:dyDescent="0.35"/>
    <row r="7" spans="1:7" s="66" customFormat="1" x14ac:dyDescent="0.35"/>
    <row r="8" spans="1:7" s="66" customFormat="1" x14ac:dyDescent="0.35"/>
    <row r="9" spans="1:7" s="66" customFormat="1" x14ac:dyDescent="0.35"/>
    <row r="11" spans="1:7" x14ac:dyDescent="0.35">
      <c r="B11" s="628" t="s">
        <v>1356</v>
      </c>
      <c r="C11" s="60"/>
      <c r="D11" s="60"/>
      <c r="E11" s="60"/>
      <c r="F11" s="60"/>
    </row>
    <row r="12" spans="1:7" x14ac:dyDescent="0.35">
      <c r="A12" s="60"/>
      <c r="B12" s="60"/>
      <c r="C12" s="60"/>
      <c r="D12" s="60"/>
      <c r="E12" s="60"/>
      <c r="F12" s="60"/>
    </row>
    <row r="13" spans="1:7" x14ac:dyDescent="0.35">
      <c r="B13" s="60"/>
      <c r="C13" t="s">
        <v>58</v>
      </c>
      <c r="D13" t="s">
        <v>59</v>
      </c>
      <c r="E13" t="s">
        <v>56</v>
      </c>
      <c r="F13" t="s">
        <v>57</v>
      </c>
      <c r="G13" t="s">
        <v>54</v>
      </c>
    </row>
    <row r="14" spans="1:7" x14ac:dyDescent="0.35">
      <c r="B14" s="60" t="s">
        <v>55</v>
      </c>
      <c r="C14" s="29">
        <v>26.4</v>
      </c>
      <c r="D14" s="29">
        <v>38.222222222222221</v>
      </c>
      <c r="E14" s="29">
        <v>20.9</v>
      </c>
      <c r="F14" s="29">
        <v>30</v>
      </c>
      <c r="G14" s="29">
        <v>31.2</v>
      </c>
    </row>
    <row r="15" spans="1:7" x14ac:dyDescent="0.35">
      <c r="B15" s="60" t="s">
        <v>173</v>
      </c>
      <c r="C15" s="29">
        <v>75.666666666666671</v>
      </c>
      <c r="D15" s="29">
        <v>43.1</v>
      </c>
      <c r="E15" s="29">
        <v>25.2</v>
      </c>
      <c r="F15" s="29">
        <v>30.777777777777779</v>
      </c>
      <c r="G15" s="198">
        <v>107.42857142857143</v>
      </c>
    </row>
    <row r="16" spans="1:7" x14ac:dyDescent="0.35">
      <c r="B16" s="248"/>
    </row>
    <row r="18" spans="1:16" s="66" customFormat="1" x14ac:dyDescent="0.35"/>
    <row r="19" spans="1:16" s="66" customFormat="1" x14ac:dyDescent="0.35"/>
    <row r="20" spans="1:16" s="66" customFormat="1" x14ac:dyDescent="0.35"/>
    <row r="21" spans="1:16" s="66" customFormat="1" x14ac:dyDescent="0.35"/>
    <row r="24" spans="1:16" x14ac:dyDescent="0.35">
      <c r="B24" s="30" t="s">
        <v>1355</v>
      </c>
      <c r="C24" s="60"/>
      <c r="D24" s="60"/>
      <c r="E24" s="60"/>
      <c r="F24" s="60"/>
      <c r="G24" s="60"/>
      <c r="H24" s="60"/>
      <c r="I24" s="60"/>
      <c r="J24" s="60"/>
      <c r="K24" s="60"/>
      <c r="L24" s="60"/>
      <c r="M24" s="60"/>
      <c r="N24" s="60"/>
    </row>
    <row r="26" spans="1:16" x14ac:dyDescent="0.35">
      <c r="A26" s="60"/>
      <c r="B26" s="60"/>
      <c r="C26" s="129" t="s">
        <v>0</v>
      </c>
      <c r="D26" s="129" t="s">
        <v>1</v>
      </c>
      <c r="E26" s="306" t="s">
        <v>2</v>
      </c>
      <c r="F26" s="306" t="s">
        <v>3</v>
      </c>
      <c r="G26" s="129" t="s">
        <v>4</v>
      </c>
      <c r="H26" s="129" t="s">
        <v>5</v>
      </c>
      <c r="I26" s="129" t="s">
        <v>6</v>
      </c>
      <c r="J26" s="129" t="s">
        <v>7</v>
      </c>
      <c r="K26" s="129" t="s">
        <v>8</v>
      </c>
      <c r="L26" s="129" t="s">
        <v>9</v>
      </c>
      <c r="M26" s="129" t="s">
        <v>10</v>
      </c>
      <c r="N26" s="129" t="s">
        <v>11</v>
      </c>
    </row>
    <row r="27" spans="1:16" x14ac:dyDescent="0.35">
      <c r="A27" s="60"/>
      <c r="B27" s="60"/>
      <c r="C27" s="63">
        <v>448.44444444444446</v>
      </c>
      <c r="D27" s="63">
        <v>410.55555555555554</v>
      </c>
      <c r="E27" s="63">
        <v>368.88888888888891</v>
      </c>
      <c r="F27" s="63">
        <v>78.666666666666671</v>
      </c>
      <c r="G27" s="63">
        <v>7.4444444444444446</v>
      </c>
      <c r="H27" s="63">
        <v>6.666666666666667</v>
      </c>
      <c r="I27" s="63">
        <v>10</v>
      </c>
      <c r="J27" s="63">
        <v>74.333333333333329</v>
      </c>
      <c r="K27" s="63">
        <v>218.55555555555554</v>
      </c>
      <c r="L27" s="63">
        <v>249.77777777777777</v>
      </c>
      <c r="M27" s="63">
        <v>281.33333333333331</v>
      </c>
      <c r="N27" s="63">
        <v>327.55555555555554</v>
      </c>
    </row>
    <row r="28" spans="1:16" x14ac:dyDescent="0.35">
      <c r="A28" s="60"/>
      <c r="B28" s="61"/>
      <c r="C28" s="62"/>
      <c r="D28" s="62"/>
      <c r="E28" s="62"/>
      <c r="F28" s="62"/>
      <c r="G28" s="62"/>
      <c r="H28" s="62"/>
      <c r="I28" s="62"/>
      <c r="J28" s="62"/>
      <c r="K28" s="62"/>
      <c r="L28" s="62"/>
      <c r="M28" s="62"/>
      <c r="N28" s="62"/>
    </row>
    <row r="29" spans="1:16" x14ac:dyDescent="0.35">
      <c r="A29" s="607" t="s">
        <v>174</v>
      </c>
      <c r="B29" s="613"/>
      <c r="C29" s="613"/>
      <c r="D29" s="566"/>
      <c r="E29" s="566"/>
      <c r="F29" s="566"/>
      <c r="G29" s="566"/>
      <c r="H29" s="566"/>
      <c r="I29" s="566"/>
      <c r="J29" s="566"/>
      <c r="K29" s="566"/>
      <c r="L29" s="566"/>
      <c r="M29" s="566"/>
      <c r="N29" s="566"/>
      <c r="O29" s="543"/>
      <c r="P29" s="543"/>
    </row>
    <row r="30" spans="1:16" x14ac:dyDescent="0.35">
      <c r="A30" s="607"/>
      <c r="B30" s="613"/>
      <c r="C30" s="613"/>
      <c r="D30" s="566"/>
      <c r="E30" s="566"/>
      <c r="F30" s="566"/>
      <c r="G30" s="566"/>
      <c r="H30" s="566"/>
      <c r="I30" s="566"/>
      <c r="J30" s="566"/>
      <c r="K30" s="566"/>
      <c r="L30" s="566"/>
      <c r="M30" s="566"/>
      <c r="N30" s="566"/>
      <c r="O30" s="543"/>
      <c r="P30" s="543"/>
    </row>
    <row r="31" spans="1:16" x14ac:dyDescent="0.35">
      <c r="A31" s="543">
        <v>2000</v>
      </c>
      <c r="B31" s="613" t="s">
        <v>114</v>
      </c>
      <c r="C31" s="613">
        <v>56</v>
      </c>
      <c r="D31" s="566">
        <v>50</v>
      </c>
      <c r="E31" s="566">
        <v>21</v>
      </c>
      <c r="F31" s="566">
        <v>7</v>
      </c>
      <c r="G31" s="566" t="s">
        <v>108</v>
      </c>
      <c r="H31" s="566" t="s">
        <v>108</v>
      </c>
      <c r="I31" s="566">
        <v>1</v>
      </c>
      <c r="J31" s="566" t="s">
        <v>108</v>
      </c>
      <c r="K31" s="566" t="s">
        <v>108</v>
      </c>
      <c r="L31" s="566">
        <v>2</v>
      </c>
      <c r="M31" s="566">
        <v>4</v>
      </c>
      <c r="N31" s="566">
        <v>24</v>
      </c>
      <c r="O31" s="543"/>
      <c r="P31" s="543"/>
    </row>
    <row r="32" spans="1:16" x14ac:dyDescent="0.35">
      <c r="A32" s="543"/>
      <c r="B32" s="613" t="s">
        <v>81</v>
      </c>
      <c r="C32" s="613">
        <v>20</v>
      </c>
      <c r="D32" s="566">
        <v>8</v>
      </c>
      <c r="E32" s="566">
        <v>10</v>
      </c>
      <c r="F32" s="566">
        <v>4</v>
      </c>
      <c r="G32" s="566" t="s">
        <v>108</v>
      </c>
      <c r="H32" s="566" t="s">
        <v>108</v>
      </c>
      <c r="I32" s="566" t="s">
        <v>108</v>
      </c>
      <c r="J32" s="566" t="s">
        <v>108</v>
      </c>
      <c r="K32" s="566" t="s">
        <v>108</v>
      </c>
      <c r="L32" s="566">
        <v>12</v>
      </c>
      <c r="M32" s="566">
        <v>15</v>
      </c>
      <c r="N32" s="566">
        <v>10</v>
      </c>
      <c r="O32" s="543"/>
      <c r="P32" s="543"/>
    </row>
    <row r="33" spans="1:16" x14ac:dyDescent="0.35">
      <c r="A33" s="543"/>
      <c r="B33" s="613" t="s">
        <v>59</v>
      </c>
      <c r="C33" s="613" t="s">
        <v>108</v>
      </c>
      <c r="D33" s="566" t="s">
        <v>108</v>
      </c>
      <c r="E33" s="566">
        <v>4</v>
      </c>
      <c r="F33" s="566" t="s">
        <v>108</v>
      </c>
      <c r="G33" s="566" t="s">
        <v>108</v>
      </c>
      <c r="H33" s="566" t="s">
        <v>108</v>
      </c>
      <c r="I33" s="566" t="s">
        <v>108</v>
      </c>
      <c r="J33" s="566" t="s">
        <v>108</v>
      </c>
      <c r="K33" s="566">
        <v>16</v>
      </c>
      <c r="L33" s="566">
        <v>22</v>
      </c>
      <c r="M33" s="566">
        <v>38</v>
      </c>
      <c r="N33" s="566">
        <v>20</v>
      </c>
      <c r="O33" s="543"/>
      <c r="P33" s="543"/>
    </row>
    <row r="34" spans="1:16" x14ac:dyDescent="0.35">
      <c r="A34" s="543"/>
      <c r="B34" s="613" t="s">
        <v>56</v>
      </c>
      <c r="C34" s="613">
        <v>20</v>
      </c>
      <c r="D34" s="566" t="s">
        <v>108</v>
      </c>
      <c r="E34" s="566">
        <v>2</v>
      </c>
      <c r="F34" s="566" t="s">
        <v>108</v>
      </c>
      <c r="G34" s="566">
        <v>1</v>
      </c>
      <c r="H34" s="566" t="s">
        <v>108</v>
      </c>
      <c r="I34" s="566">
        <v>1</v>
      </c>
      <c r="J34" s="566">
        <v>2</v>
      </c>
      <c r="K34" s="566">
        <v>7</v>
      </c>
      <c r="L34" s="566">
        <v>4</v>
      </c>
      <c r="M34" s="566" t="s">
        <v>108</v>
      </c>
      <c r="N34" s="566">
        <v>1</v>
      </c>
      <c r="O34" s="543"/>
      <c r="P34" s="543"/>
    </row>
    <row r="35" spans="1:16" x14ac:dyDescent="0.35">
      <c r="A35" s="543"/>
      <c r="B35" s="613" t="s">
        <v>52</v>
      </c>
      <c r="C35" s="613">
        <v>30</v>
      </c>
      <c r="D35" s="566">
        <v>40</v>
      </c>
      <c r="E35" s="566">
        <v>36</v>
      </c>
      <c r="F35" s="566">
        <v>3</v>
      </c>
      <c r="G35" s="566">
        <v>1</v>
      </c>
      <c r="H35" s="566" t="s">
        <v>108</v>
      </c>
      <c r="I35" s="566">
        <v>3</v>
      </c>
      <c r="J35" s="566">
        <v>1</v>
      </c>
      <c r="K35" s="566">
        <v>3</v>
      </c>
      <c r="L35" s="566">
        <v>7</v>
      </c>
      <c r="M35" s="566">
        <v>25</v>
      </c>
      <c r="N35" s="566">
        <v>28</v>
      </c>
      <c r="O35" s="543"/>
      <c r="P35" s="543"/>
    </row>
    <row r="36" spans="1:16" x14ac:dyDescent="0.35">
      <c r="A36" s="543"/>
      <c r="B36" s="613" t="s">
        <v>94</v>
      </c>
      <c r="C36" s="613">
        <v>42</v>
      </c>
      <c r="D36" s="566">
        <v>40</v>
      </c>
      <c r="E36" s="566">
        <v>4</v>
      </c>
      <c r="F36" s="566" t="s">
        <v>108</v>
      </c>
      <c r="G36" s="566">
        <v>1</v>
      </c>
      <c r="H36" s="566" t="s">
        <v>108</v>
      </c>
      <c r="I36" s="566" t="s">
        <v>108</v>
      </c>
      <c r="J36" s="566">
        <v>20</v>
      </c>
      <c r="K36" s="566">
        <v>8</v>
      </c>
      <c r="L36" s="566">
        <v>31</v>
      </c>
      <c r="M36" s="566">
        <v>52</v>
      </c>
      <c r="N36" s="566">
        <v>7</v>
      </c>
      <c r="O36" s="543"/>
      <c r="P36" s="543"/>
    </row>
    <row r="37" spans="1:16" x14ac:dyDescent="0.35">
      <c r="A37" s="543"/>
      <c r="B37" s="613" t="s">
        <v>111</v>
      </c>
      <c r="C37" s="613">
        <v>39</v>
      </c>
      <c r="D37" s="566">
        <v>32</v>
      </c>
      <c r="E37" s="566">
        <v>52</v>
      </c>
      <c r="F37" s="566">
        <v>9</v>
      </c>
      <c r="G37" s="566">
        <v>1</v>
      </c>
      <c r="H37" s="566" t="s">
        <v>108</v>
      </c>
      <c r="I37" s="566">
        <v>1</v>
      </c>
      <c r="J37" s="566">
        <v>20</v>
      </c>
      <c r="K37" s="566">
        <v>14</v>
      </c>
      <c r="L37" s="566">
        <v>21</v>
      </c>
      <c r="M37" s="566">
        <v>12</v>
      </c>
      <c r="N37" s="566">
        <v>11</v>
      </c>
      <c r="O37" s="543"/>
      <c r="P37" s="543"/>
    </row>
    <row r="38" spans="1:16" x14ac:dyDescent="0.35">
      <c r="A38" s="543"/>
      <c r="B38" s="613" t="s">
        <v>57</v>
      </c>
      <c r="C38" s="613">
        <v>40</v>
      </c>
      <c r="D38" s="566">
        <v>8</v>
      </c>
      <c r="E38" s="566">
        <v>17</v>
      </c>
      <c r="F38" s="566">
        <v>1</v>
      </c>
      <c r="G38" s="566" t="s">
        <v>108</v>
      </c>
      <c r="H38" s="566" t="s">
        <v>108</v>
      </c>
      <c r="I38" s="566" t="s">
        <v>108</v>
      </c>
      <c r="J38" s="566">
        <v>5</v>
      </c>
      <c r="K38" s="566" t="s">
        <v>108</v>
      </c>
      <c r="L38" s="566" t="s">
        <v>108</v>
      </c>
      <c r="M38" s="566">
        <v>16</v>
      </c>
      <c r="N38" s="566">
        <v>16</v>
      </c>
      <c r="O38" s="543"/>
      <c r="P38" s="543"/>
    </row>
    <row r="39" spans="1:16" x14ac:dyDescent="0.35">
      <c r="A39" s="543"/>
      <c r="B39" s="613" t="s">
        <v>54</v>
      </c>
      <c r="C39" s="613">
        <v>18</v>
      </c>
      <c r="D39" s="566">
        <v>12</v>
      </c>
      <c r="E39" s="566">
        <v>19</v>
      </c>
      <c r="F39" s="566">
        <v>4</v>
      </c>
      <c r="G39" s="566">
        <v>2</v>
      </c>
      <c r="H39" s="566" t="s">
        <v>108</v>
      </c>
      <c r="I39" s="566">
        <v>5</v>
      </c>
      <c r="J39" s="566">
        <v>29</v>
      </c>
      <c r="K39" s="566">
        <v>100</v>
      </c>
      <c r="L39" s="566">
        <v>37</v>
      </c>
      <c r="M39" s="566">
        <v>174</v>
      </c>
      <c r="N39" s="566">
        <v>20</v>
      </c>
      <c r="O39" s="543"/>
      <c r="P39" s="543"/>
    </row>
    <row r="40" spans="1:16" x14ac:dyDescent="0.35">
      <c r="A40" s="543"/>
      <c r="B40" s="543"/>
      <c r="C40" s="543"/>
      <c r="D40" s="543"/>
      <c r="E40" s="543"/>
      <c r="F40" s="543"/>
      <c r="G40" s="543"/>
      <c r="H40" s="543"/>
      <c r="I40" s="543"/>
      <c r="J40" s="543"/>
      <c r="K40" s="543"/>
      <c r="L40" s="543"/>
      <c r="M40" s="543"/>
      <c r="N40" s="543"/>
      <c r="O40" s="543"/>
      <c r="P40" s="543"/>
    </row>
    <row r="41" spans="1:16" x14ac:dyDescent="0.35">
      <c r="A41" s="543">
        <v>2001</v>
      </c>
      <c r="B41" s="543" t="s">
        <v>81</v>
      </c>
      <c r="C41" s="543">
        <v>19</v>
      </c>
      <c r="D41" s="543">
        <v>15</v>
      </c>
      <c r="E41" s="543">
        <v>16</v>
      </c>
      <c r="F41" s="543">
        <v>2</v>
      </c>
      <c r="G41" s="543" t="s">
        <v>108</v>
      </c>
      <c r="H41" s="543" t="s">
        <v>108</v>
      </c>
      <c r="I41" s="543">
        <v>1</v>
      </c>
      <c r="J41" s="543" t="s">
        <v>108</v>
      </c>
      <c r="K41" s="543">
        <v>1</v>
      </c>
      <c r="L41" s="543" t="s">
        <v>108</v>
      </c>
      <c r="M41" s="543">
        <v>12</v>
      </c>
      <c r="N41" s="543">
        <v>8</v>
      </c>
      <c r="O41" s="543"/>
      <c r="P41" s="543"/>
    </row>
    <row r="42" spans="1:16" x14ac:dyDescent="0.35">
      <c r="A42" s="543"/>
      <c r="B42" s="543" t="s">
        <v>56</v>
      </c>
      <c r="C42" s="543">
        <v>30</v>
      </c>
      <c r="D42" s="543" t="s">
        <v>108</v>
      </c>
      <c r="E42" s="543" t="s">
        <v>108</v>
      </c>
      <c r="F42" s="543" t="s">
        <v>108</v>
      </c>
      <c r="G42" s="543">
        <v>2</v>
      </c>
      <c r="H42" s="543" t="s">
        <v>108</v>
      </c>
      <c r="I42" s="543" t="s">
        <v>108</v>
      </c>
      <c r="J42" s="543">
        <v>7</v>
      </c>
      <c r="K42" s="543">
        <v>13</v>
      </c>
      <c r="L42" s="543">
        <v>27</v>
      </c>
      <c r="M42" s="543" t="s">
        <v>108</v>
      </c>
      <c r="N42" s="543">
        <v>56</v>
      </c>
      <c r="O42" s="543"/>
      <c r="P42" s="543"/>
    </row>
    <row r="43" spans="1:16" x14ac:dyDescent="0.35">
      <c r="A43" s="543"/>
      <c r="B43" s="543" t="s">
        <v>52</v>
      </c>
      <c r="C43" s="543">
        <v>14</v>
      </c>
      <c r="D43" s="543" t="s">
        <v>108</v>
      </c>
      <c r="E43" s="543">
        <v>3</v>
      </c>
      <c r="F43" s="543">
        <v>5</v>
      </c>
      <c r="G43" s="543" t="s">
        <v>108</v>
      </c>
      <c r="H43" s="543" t="s">
        <v>108</v>
      </c>
      <c r="I43" s="543" t="s">
        <v>108</v>
      </c>
      <c r="J43" s="543" t="s">
        <v>108</v>
      </c>
      <c r="K43" s="543">
        <v>3</v>
      </c>
      <c r="L43" s="543">
        <v>3</v>
      </c>
      <c r="M43" s="543">
        <v>6</v>
      </c>
      <c r="N43" s="543">
        <v>15</v>
      </c>
      <c r="O43" s="543"/>
      <c r="P43" s="543"/>
    </row>
    <row r="44" spans="1:16" x14ac:dyDescent="0.35">
      <c r="A44" s="543"/>
      <c r="B44" s="543" t="s">
        <v>111</v>
      </c>
      <c r="C44" s="543">
        <v>28</v>
      </c>
      <c r="D44" s="543">
        <v>27</v>
      </c>
      <c r="E44" s="543">
        <v>12</v>
      </c>
      <c r="F44" s="543">
        <v>3</v>
      </c>
      <c r="G44" s="543" t="s">
        <v>108</v>
      </c>
      <c r="H44" s="543" t="s">
        <v>108</v>
      </c>
      <c r="I44" s="543">
        <v>2</v>
      </c>
      <c r="J44" s="543">
        <v>11</v>
      </c>
      <c r="K44" s="543">
        <v>10</v>
      </c>
      <c r="L44" s="543">
        <v>8</v>
      </c>
      <c r="M44" s="543">
        <v>21</v>
      </c>
      <c r="N44" s="543">
        <v>59</v>
      </c>
      <c r="O44" s="543"/>
      <c r="P44" s="543"/>
    </row>
    <row r="45" spans="1:16" x14ac:dyDescent="0.35">
      <c r="A45" s="543"/>
      <c r="B45" s="543" t="s">
        <v>94</v>
      </c>
      <c r="C45" s="543">
        <v>60</v>
      </c>
      <c r="D45" s="543" t="s">
        <v>108</v>
      </c>
      <c r="E45" s="543" t="s">
        <v>108</v>
      </c>
      <c r="F45" s="543" t="s">
        <v>108</v>
      </c>
      <c r="G45" s="543">
        <v>2</v>
      </c>
      <c r="H45" s="543">
        <v>2</v>
      </c>
      <c r="I45" s="543">
        <v>2</v>
      </c>
      <c r="J45" s="543">
        <v>39</v>
      </c>
      <c r="K45" s="543">
        <v>52</v>
      </c>
      <c r="L45" s="543">
        <v>45</v>
      </c>
      <c r="M45" s="543">
        <v>8</v>
      </c>
      <c r="N45" s="543" t="s">
        <v>108</v>
      </c>
      <c r="O45" s="543"/>
      <c r="P45" s="543"/>
    </row>
    <row r="46" spans="1:16" x14ac:dyDescent="0.35">
      <c r="A46" s="543"/>
      <c r="B46" s="543" t="s">
        <v>175</v>
      </c>
      <c r="C46" s="543">
        <v>14</v>
      </c>
      <c r="D46" s="543">
        <v>9</v>
      </c>
      <c r="E46" s="543">
        <v>14</v>
      </c>
      <c r="F46" s="543" t="s">
        <v>108</v>
      </c>
      <c r="G46" s="543" t="s">
        <v>108</v>
      </c>
      <c r="H46" s="543" t="s">
        <v>108</v>
      </c>
      <c r="I46" s="543" t="s">
        <v>108</v>
      </c>
      <c r="J46" s="543" t="s">
        <v>108</v>
      </c>
      <c r="K46" s="543">
        <v>3</v>
      </c>
      <c r="L46" s="543">
        <v>47</v>
      </c>
      <c r="M46" s="543">
        <v>31</v>
      </c>
      <c r="N46" s="543">
        <v>82</v>
      </c>
      <c r="O46" s="543"/>
      <c r="P46" s="543"/>
    </row>
    <row r="47" spans="1:16" x14ac:dyDescent="0.35">
      <c r="A47" s="543"/>
      <c r="B47" s="543" t="s">
        <v>117</v>
      </c>
      <c r="C47" s="543" t="s">
        <v>108</v>
      </c>
      <c r="D47" s="543">
        <v>17</v>
      </c>
      <c r="E47" s="543" t="s">
        <v>108</v>
      </c>
      <c r="F47" s="543" t="s">
        <v>108</v>
      </c>
      <c r="G47" s="543" t="s">
        <v>108</v>
      </c>
      <c r="H47" s="543" t="s">
        <v>108</v>
      </c>
      <c r="I47" s="543" t="s">
        <v>108</v>
      </c>
      <c r="J47" s="543" t="s">
        <v>108</v>
      </c>
      <c r="K47" s="543">
        <v>12</v>
      </c>
      <c r="L47" s="543">
        <v>12</v>
      </c>
      <c r="M47" s="543">
        <v>9</v>
      </c>
      <c r="N47" s="543">
        <v>10</v>
      </c>
      <c r="O47" s="543"/>
      <c r="P47" s="543"/>
    </row>
    <row r="48" spans="1:16" x14ac:dyDescent="0.35">
      <c r="A48" s="543"/>
      <c r="B48" s="543" t="s">
        <v>57</v>
      </c>
      <c r="C48" s="543">
        <v>42</v>
      </c>
      <c r="D48" s="543">
        <v>36</v>
      </c>
      <c r="E48" s="543">
        <v>5</v>
      </c>
      <c r="F48" s="543" t="s">
        <v>108</v>
      </c>
      <c r="G48" s="543" t="s">
        <v>108</v>
      </c>
      <c r="H48" s="543" t="s">
        <v>108</v>
      </c>
      <c r="I48" s="543" t="s">
        <v>108</v>
      </c>
      <c r="J48" s="543">
        <v>3</v>
      </c>
      <c r="K48" s="543">
        <v>1</v>
      </c>
      <c r="L48" s="543">
        <v>2</v>
      </c>
      <c r="M48" s="543">
        <v>16</v>
      </c>
      <c r="N48" s="543">
        <v>22</v>
      </c>
      <c r="O48" s="543"/>
      <c r="P48" s="543"/>
    </row>
    <row r="49" spans="1:16" x14ac:dyDescent="0.35">
      <c r="A49" s="543"/>
      <c r="B49" s="543" t="s">
        <v>54</v>
      </c>
      <c r="C49" s="543">
        <v>26</v>
      </c>
      <c r="D49" s="543">
        <v>61</v>
      </c>
      <c r="E49" s="543" t="s">
        <v>108</v>
      </c>
      <c r="F49" s="543">
        <v>2</v>
      </c>
      <c r="G49" s="543" t="s">
        <v>108</v>
      </c>
      <c r="H49" s="543" t="s">
        <v>108</v>
      </c>
      <c r="I49" s="543" t="s">
        <v>108</v>
      </c>
      <c r="J49" s="543">
        <v>22</v>
      </c>
      <c r="K49" s="543" t="s">
        <v>108</v>
      </c>
      <c r="L49" s="543" t="s">
        <v>108</v>
      </c>
      <c r="M49" s="543">
        <v>49</v>
      </c>
      <c r="N49" s="543">
        <v>24</v>
      </c>
      <c r="O49" s="543"/>
      <c r="P49" s="543"/>
    </row>
    <row r="50" spans="1:16" x14ac:dyDescent="0.35">
      <c r="A50" s="543"/>
      <c r="B50" s="543"/>
      <c r="C50" s="543"/>
      <c r="D50" s="543"/>
      <c r="E50" s="543"/>
      <c r="F50" s="543"/>
      <c r="G50" s="543"/>
      <c r="H50" s="543"/>
      <c r="I50" s="543"/>
      <c r="J50" s="543"/>
      <c r="K50" s="543"/>
      <c r="L50" s="543"/>
      <c r="M50" s="543"/>
      <c r="N50" s="543"/>
      <c r="O50" s="543"/>
      <c r="P50" s="543"/>
    </row>
    <row r="51" spans="1:16" x14ac:dyDescent="0.35">
      <c r="A51" s="543">
        <v>2002</v>
      </c>
      <c r="B51" s="543" t="s">
        <v>176</v>
      </c>
      <c r="C51" s="543">
        <v>29</v>
      </c>
      <c r="D51" s="543">
        <v>19</v>
      </c>
      <c r="E51" s="543">
        <v>31</v>
      </c>
      <c r="F51" s="543">
        <v>24</v>
      </c>
      <c r="G51" s="543" t="s">
        <v>14</v>
      </c>
      <c r="H51" s="543" t="s">
        <v>14</v>
      </c>
      <c r="I51" s="543" t="s">
        <v>14</v>
      </c>
      <c r="J51" s="543" t="s">
        <v>14</v>
      </c>
      <c r="K51" s="543" t="s">
        <v>14</v>
      </c>
      <c r="L51" s="543">
        <v>3</v>
      </c>
      <c r="M51" s="543">
        <v>18</v>
      </c>
      <c r="N51" s="543">
        <v>2</v>
      </c>
      <c r="O51" s="543"/>
      <c r="P51" s="543"/>
    </row>
    <row r="52" spans="1:16" x14ac:dyDescent="0.35">
      <c r="A52" s="543"/>
      <c r="B52" s="543" t="s">
        <v>177</v>
      </c>
      <c r="C52" s="543">
        <v>23</v>
      </c>
      <c r="D52" s="543">
        <v>1</v>
      </c>
      <c r="E52" s="543">
        <v>4</v>
      </c>
      <c r="F52" s="543" t="s">
        <v>14</v>
      </c>
      <c r="G52" s="543" t="s">
        <v>14</v>
      </c>
      <c r="H52" s="543" t="s">
        <v>14</v>
      </c>
      <c r="I52" s="543">
        <v>1</v>
      </c>
      <c r="J52" s="543">
        <v>3</v>
      </c>
      <c r="K52" s="543">
        <v>8</v>
      </c>
      <c r="L52" s="543">
        <v>40</v>
      </c>
      <c r="M52" s="543">
        <v>23</v>
      </c>
      <c r="N52" s="543">
        <v>38</v>
      </c>
      <c r="O52" s="543"/>
      <c r="P52" s="543"/>
    </row>
    <row r="53" spans="1:16" x14ac:dyDescent="0.35">
      <c r="A53" s="543"/>
      <c r="B53" s="543" t="s">
        <v>178</v>
      </c>
      <c r="C53" s="543">
        <v>42</v>
      </c>
      <c r="D53" s="543" t="s">
        <v>14</v>
      </c>
      <c r="E53" s="543">
        <v>1</v>
      </c>
      <c r="F53" s="543" t="s">
        <v>14</v>
      </c>
      <c r="G53" s="543" t="s">
        <v>14</v>
      </c>
      <c r="H53" s="543" t="s">
        <v>14</v>
      </c>
      <c r="I53" s="543" t="s">
        <v>14</v>
      </c>
      <c r="J53" s="543" t="s">
        <v>14</v>
      </c>
      <c r="K53" s="543" t="s">
        <v>14</v>
      </c>
      <c r="L53" s="543">
        <v>25</v>
      </c>
      <c r="M53" s="543">
        <v>5</v>
      </c>
      <c r="N53" s="543">
        <v>40</v>
      </c>
      <c r="O53" s="543"/>
      <c r="P53" s="543"/>
    </row>
    <row r="54" spans="1:16" x14ac:dyDescent="0.35">
      <c r="A54" s="543"/>
      <c r="B54" s="543" t="s">
        <v>179</v>
      </c>
      <c r="C54" s="543">
        <v>1</v>
      </c>
      <c r="D54" s="543" t="s">
        <v>14</v>
      </c>
      <c r="E54" s="543">
        <v>11</v>
      </c>
      <c r="F54" s="543">
        <v>6</v>
      </c>
      <c r="G54" s="543" t="s">
        <v>14</v>
      </c>
      <c r="H54" s="543">
        <v>1</v>
      </c>
      <c r="I54" s="543">
        <v>1</v>
      </c>
      <c r="J54" s="543">
        <v>1</v>
      </c>
      <c r="K54" s="543">
        <v>30</v>
      </c>
      <c r="L54" s="543">
        <v>10</v>
      </c>
      <c r="M54" s="543">
        <v>7</v>
      </c>
      <c r="N54" s="543">
        <v>6</v>
      </c>
      <c r="O54" s="543"/>
      <c r="P54" s="543"/>
    </row>
    <row r="55" spans="1:16" x14ac:dyDescent="0.35">
      <c r="A55" s="543"/>
      <c r="B55" s="543" t="s">
        <v>180</v>
      </c>
      <c r="C55" s="543">
        <v>38</v>
      </c>
      <c r="D55" s="543">
        <v>54</v>
      </c>
      <c r="E55" s="543">
        <v>28</v>
      </c>
      <c r="F55" s="543" t="s">
        <v>14</v>
      </c>
      <c r="G55" s="543" t="s">
        <v>14</v>
      </c>
      <c r="H55" s="543">
        <v>3</v>
      </c>
      <c r="I55" s="543" t="s">
        <v>14</v>
      </c>
      <c r="J55" s="543">
        <v>1</v>
      </c>
      <c r="K55" s="543">
        <v>6</v>
      </c>
      <c r="L55" s="543">
        <v>14</v>
      </c>
      <c r="M55" s="543">
        <v>18</v>
      </c>
      <c r="N55" s="543">
        <v>4</v>
      </c>
      <c r="O55" s="543"/>
      <c r="P55" s="543"/>
    </row>
    <row r="56" spans="1:16" x14ac:dyDescent="0.35">
      <c r="A56" s="543"/>
      <c r="B56" s="543" t="s">
        <v>181</v>
      </c>
      <c r="C56" s="543">
        <v>1</v>
      </c>
      <c r="D56" s="543" t="s">
        <v>14</v>
      </c>
      <c r="E56" s="543" t="s">
        <v>14</v>
      </c>
      <c r="F56" s="543" t="s">
        <v>14</v>
      </c>
      <c r="G56" s="543" t="s">
        <v>14</v>
      </c>
      <c r="H56" s="543">
        <v>2</v>
      </c>
      <c r="I56" s="543" t="s">
        <v>14</v>
      </c>
      <c r="J56" s="543">
        <v>3</v>
      </c>
      <c r="K56" s="543">
        <v>4</v>
      </c>
      <c r="L56" s="543">
        <v>1</v>
      </c>
      <c r="M56" s="543">
        <v>50</v>
      </c>
      <c r="N56" s="543">
        <v>10</v>
      </c>
      <c r="O56" s="543"/>
      <c r="P56" s="543"/>
    </row>
    <row r="57" spans="1:16" x14ac:dyDescent="0.35">
      <c r="A57" s="543"/>
      <c r="B57" s="543" t="s">
        <v>182</v>
      </c>
      <c r="C57" s="543">
        <v>57</v>
      </c>
      <c r="D57" s="543">
        <v>68</v>
      </c>
      <c r="E57" s="543">
        <v>95</v>
      </c>
      <c r="F57" s="543">
        <v>10</v>
      </c>
      <c r="G57" s="543">
        <v>1</v>
      </c>
      <c r="H57" s="543" t="s">
        <v>14</v>
      </c>
      <c r="I57" s="543">
        <v>1</v>
      </c>
      <c r="J57" s="543">
        <v>2</v>
      </c>
      <c r="K57" s="543">
        <v>56</v>
      </c>
      <c r="L57" s="543">
        <v>47</v>
      </c>
      <c r="M57" s="543">
        <v>38</v>
      </c>
      <c r="N57" s="543">
        <v>23</v>
      </c>
      <c r="O57" s="543"/>
      <c r="P57" s="543"/>
    </row>
    <row r="58" spans="1:16" x14ac:dyDescent="0.35">
      <c r="A58" s="543"/>
      <c r="B58" s="543" t="s">
        <v>183</v>
      </c>
      <c r="C58" s="543" t="s">
        <v>14</v>
      </c>
      <c r="D58" s="543" t="s">
        <v>14</v>
      </c>
      <c r="E58" s="543">
        <v>18</v>
      </c>
      <c r="F58" s="543">
        <v>25</v>
      </c>
      <c r="G58" s="543">
        <v>2</v>
      </c>
      <c r="H58" s="543" t="s">
        <v>14</v>
      </c>
      <c r="I58" s="543" t="s">
        <v>14</v>
      </c>
      <c r="J58" s="543">
        <v>2</v>
      </c>
      <c r="K58" s="543" t="s">
        <v>14</v>
      </c>
      <c r="L58" s="543" t="s">
        <v>14</v>
      </c>
      <c r="M58" s="543" t="s">
        <v>14</v>
      </c>
      <c r="N58" s="543" t="s">
        <v>14</v>
      </c>
      <c r="O58" s="543"/>
      <c r="P58" s="543"/>
    </row>
    <row r="59" spans="1:16" x14ac:dyDescent="0.35">
      <c r="A59" s="543"/>
      <c r="B59" s="543" t="s">
        <v>184</v>
      </c>
      <c r="C59" s="543">
        <v>38</v>
      </c>
      <c r="D59" s="543">
        <v>30</v>
      </c>
      <c r="E59" s="543" t="s">
        <v>14</v>
      </c>
      <c r="F59" s="543" t="s">
        <v>14</v>
      </c>
      <c r="G59" s="543" t="s">
        <v>14</v>
      </c>
      <c r="H59" s="543" t="s">
        <v>14</v>
      </c>
      <c r="I59" s="543" t="s">
        <v>14</v>
      </c>
      <c r="J59" s="543" t="s">
        <v>14</v>
      </c>
      <c r="K59" s="543">
        <v>3</v>
      </c>
      <c r="L59" s="543">
        <v>12</v>
      </c>
      <c r="M59" s="543">
        <v>8</v>
      </c>
      <c r="N59" s="543">
        <v>21</v>
      </c>
      <c r="O59" s="543"/>
      <c r="P59" s="543"/>
    </row>
    <row r="60" spans="1:16" x14ac:dyDescent="0.35">
      <c r="A60" s="543"/>
      <c r="B60" s="543" t="s">
        <v>185</v>
      </c>
      <c r="C60" s="543" t="s">
        <v>14</v>
      </c>
      <c r="D60" s="543">
        <v>1</v>
      </c>
      <c r="E60" s="543">
        <v>40</v>
      </c>
      <c r="F60" s="543" t="s">
        <v>14</v>
      </c>
      <c r="G60" s="543" t="s">
        <v>14</v>
      </c>
      <c r="H60" s="543" t="s">
        <v>14</v>
      </c>
      <c r="I60" s="543" t="s">
        <v>14</v>
      </c>
      <c r="J60" s="543">
        <v>9</v>
      </c>
      <c r="K60" s="543">
        <v>30</v>
      </c>
      <c r="L60" s="543">
        <v>91</v>
      </c>
      <c r="M60" s="543">
        <v>10</v>
      </c>
      <c r="N60" s="543" t="s">
        <v>14</v>
      </c>
      <c r="O60" s="543"/>
      <c r="P60" s="543"/>
    </row>
    <row r="61" spans="1:16" x14ac:dyDescent="0.35">
      <c r="A61" s="543"/>
      <c r="B61" s="543" t="s">
        <v>186</v>
      </c>
      <c r="C61" s="543">
        <v>30</v>
      </c>
      <c r="D61" s="543">
        <v>74</v>
      </c>
      <c r="E61" s="543">
        <v>89</v>
      </c>
      <c r="F61" s="543" t="s">
        <v>14</v>
      </c>
      <c r="G61" s="543" t="s">
        <v>14</v>
      </c>
      <c r="H61" s="543" t="s">
        <v>14</v>
      </c>
      <c r="I61" s="543" t="s">
        <v>14</v>
      </c>
      <c r="J61" s="543">
        <v>11</v>
      </c>
      <c r="K61" s="543">
        <v>20</v>
      </c>
      <c r="L61" s="543">
        <v>8</v>
      </c>
      <c r="M61" s="543" t="s">
        <v>14</v>
      </c>
      <c r="N61" s="543" t="s">
        <v>14</v>
      </c>
      <c r="O61" s="543"/>
      <c r="P61" s="543"/>
    </row>
    <row r="62" spans="1:16" x14ac:dyDescent="0.35">
      <c r="A62" s="543"/>
      <c r="B62" s="543" t="s">
        <v>187</v>
      </c>
      <c r="C62" s="543">
        <v>77</v>
      </c>
      <c r="D62" s="543">
        <v>38</v>
      </c>
      <c r="E62" s="543">
        <v>15</v>
      </c>
      <c r="F62" s="543">
        <v>1</v>
      </c>
      <c r="G62" s="543" t="s">
        <v>14</v>
      </c>
      <c r="H62" s="543" t="s">
        <v>14</v>
      </c>
      <c r="I62" s="543" t="s">
        <v>14</v>
      </c>
      <c r="J62" s="543" t="s">
        <v>14</v>
      </c>
      <c r="K62" s="543" t="s">
        <v>14</v>
      </c>
      <c r="L62" s="543">
        <v>10</v>
      </c>
      <c r="M62" s="543">
        <v>77</v>
      </c>
      <c r="N62" s="543" t="s">
        <v>14</v>
      </c>
      <c r="O62" s="543"/>
      <c r="P62" s="543"/>
    </row>
    <row r="63" spans="1:16" x14ac:dyDescent="0.35">
      <c r="A63" s="543"/>
      <c r="B63" s="543"/>
      <c r="C63" s="543"/>
      <c r="D63" s="543"/>
      <c r="E63" s="543"/>
      <c r="F63" s="543"/>
      <c r="G63" s="543"/>
      <c r="H63" s="543"/>
      <c r="I63" s="543"/>
      <c r="J63" s="543"/>
      <c r="K63" s="543"/>
      <c r="L63" s="543"/>
      <c r="M63" s="543"/>
      <c r="N63" s="543"/>
      <c r="O63" s="543"/>
      <c r="P63" s="543"/>
    </row>
    <row r="64" spans="1:16" x14ac:dyDescent="0.35">
      <c r="A64" s="543">
        <v>2003</v>
      </c>
      <c r="B64" s="543" t="s">
        <v>114</v>
      </c>
      <c r="C64" s="543">
        <v>4</v>
      </c>
      <c r="D64" s="543">
        <v>37</v>
      </c>
      <c r="E64" s="543">
        <v>25</v>
      </c>
      <c r="F64" s="543">
        <v>2</v>
      </c>
      <c r="G64" s="543" t="s">
        <v>108</v>
      </c>
      <c r="H64" s="543" t="s">
        <v>108</v>
      </c>
      <c r="I64" s="543" t="s">
        <v>108</v>
      </c>
      <c r="J64" s="543" t="s">
        <v>108</v>
      </c>
      <c r="K64" s="543" t="s">
        <v>108</v>
      </c>
      <c r="L64" s="543" t="s">
        <v>108</v>
      </c>
      <c r="M64" s="543" t="s">
        <v>108</v>
      </c>
      <c r="N64" s="543">
        <v>1</v>
      </c>
      <c r="O64" s="543"/>
      <c r="P64" s="543"/>
    </row>
    <row r="65" spans="1:16" x14ac:dyDescent="0.35">
      <c r="A65" s="543"/>
      <c r="B65" s="543" t="s">
        <v>81</v>
      </c>
      <c r="C65" s="543">
        <v>15</v>
      </c>
      <c r="D65" s="543">
        <v>32</v>
      </c>
      <c r="E65" s="543">
        <v>5</v>
      </c>
      <c r="F65" s="543" t="s">
        <v>108</v>
      </c>
      <c r="G65" s="543" t="s">
        <v>108</v>
      </c>
      <c r="H65" s="543" t="s">
        <v>108</v>
      </c>
      <c r="I65" s="543" t="s">
        <v>108</v>
      </c>
      <c r="J65" s="543">
        <v>1</v>
      </c>
      <c r="K65" s="543" t="s">
        <v>108</v>
      </c>
      <c r="L65" s="543">
        <v>13</v>
      </c>
      <c r="M65" s="543">
        <v>41</v>
      </c>
      <c r="N65" s="543" t="s">
        <v>108</v>
      </c>
      <c r="O65" s="543"/>
      <c r="P65" s="543"/>
    </row>
    <row r="66" spans="1:16" x14ac:dyDescent="0.35">
      <c r="A66" s="543"/>
      <c r="B66" s="543" t="s">
        <v>59</v>
      </c>
      <c r="C66" s="543" t="s">
        <v>108</v>
      </c>
      <c r="D66" s="543">
        <v>70</v>
      </c>
      <c r="E66" s="543">
        <v>6</v>
      </c>
      <c r="F66" s="543">
        <v>2</v>
      </c>
      <c r="G66" s="543" t="s">
        <v>108</v>
      </c>
      <c r="H66" s="543" t="s">
        <v>108</v>
      </c>
      <c r="I66" s="543" t="s">
        <v>108</v>
      </c>
      <c r="J66" s="543">
        <v>2</v>
      </c>
      <c r="K66" s="543">
        <v>2</v>
      </c>
      <c r="L66" s="543">
        <v>6</v>
      </c>
      <c r="M66" s="543">
        <v>6</v>
      </c>
      <c r="N66" s="543" t="s">
        <v>108</v>
      </c>
      <c r="O66" s="543"/>
      <c r="P66" s="543"/>
    </row>
    <row r="67" spans="1:16" x14ac:dyDescent="0.35">
      <c r="A67" s="543"/>
      <c r="B67" s="543" t="s">
        <v>52</v>
      </c>
      <c r="C67" s="543">
        <v>16</v>
      </c>
      <c r="D67" s="543">
        <v>32</v>
      </c>
      <c r="E67" s="543">
        <v>50</v>
      </c>
      <c r="F67" s="543">
        <v>16</v>
      </c>
      <c r="G67" s="543" t="s">
        <v>108</v>
      </c>
      <c r="H67" s="543" t="s">
        <v>108</v>
      </c>
      <c r="I67" s="543" t="s">
        <v>108</v>
      </c>
      <c r="J67" s="543">
        <v>2</v>
      </c>
      <c r="K67" s="543">
        <v>7</v>
      </c>
      <c r="L67" s="543">
        <v>9</v>
      </c>
      <c r="M67" s="543">
        <v>29</v>
      </c>
      <c r="N67" s="543">
        <v>28</v>
      </c>
      <c r="O67" s="543"/>
      <c r="P67" s="543"/>
    </row>
    <row r="68" spans="1:16" x14ac:dyDescent="0.35">
      <c r="A68" s="543"/>
      <c r="B68" s="543" t="s">
        <v>90</v>
      </c>
      <c r="C68" s="543">
        <v>5</v>
      </c>
      <c r="D68" s="543">
        <v>30</v>
      </c>
      <c r="E68" s="543">
        <v>4</v>
      </c>
      <c r="F68" s="543">
        <v>2</v>
      </c>
      <c r="G68" s="543" t="s">
        <v>108</v>
      </c>
      <c r="H68" s="543" t="s">
        <v>108</v>
      </c>
      <c r="I68" s="543" t="s">
        <v>108</v>
      </c>
      <c r="J68" s="543">
        <v>5</v>
      </c>
      <c r="K68" s="543">
        <v>17</v>
      </c>
      <c r="L68" s="543">
        <v>50</v>
      </c>
      <c r="M68" s="543">
        <v>30</v>
      </c>
      <c r="N68" s="543" t="s">
        <v>108</v>
      </c>
      <c r="O68" s="543"/>
      <c r="P68" s="543"/>
    </row>
    <row r="69" spans="1:16" x14ac:dyDescent="0.35">
      <c r="A69" s="543"/>
      <c r="B69" s="543" t="s">
        <v>115</v>
      </c>
      <c r="C69" s="543">
        <v>7</v>
      </c>
      <c r="D69" s="543">
        <v>6</v>
      </c>
      <c r="E69" s="543">
        <v>7</v>
      </c>
      <c r="F69" s="543">
        <v>4</v>
      </c>
      <c r="G69" s="543" t="s">
        <v>108</v>
      </c>
      <c r="H69" s="543" t="s">
        <v>108</v>
      </c>
      <c r="I69" s="543" t="s">
        <v>108</v>
      </c>
      <c r="J69" s="543">
        <v>2</v>
      </c>
      <c r="K69" s="543">
        <v>9</v>
      </c>
      <c r="L69" s="543">
        <v>4</v>
      </c>
      <c r="M69" s="543">
        <v>9</v>
      </c>
      <c r="N69" s="543">
        <v>21</v>
      </c>
      <c r="O69" s="543"/>
      <c r="P69" s="543"/>
    </row>
    <row r="70" spans="1:16" x14ac:dyDescent="0.35">
      <c r="A70" s="543"/>
      <c r="B70" s="543" t="s">
        <v>111</v>
      </c>
      <c r="C70" s="543">
        <v>47</v>
      </c>
      <c r="D70" s="543">
        <v>71</v>
      </c>
      <c r="E70" s="543">
        <v>62</v>
      </c>
      <c r="F70" s="543">
        <v>12</v>
      </c>
      <c r="G70" s="543">
        <v>2</v>
      </c>
      <c r="H70" s="543" t="s">
        <v>108</v>
      </c>
      <c r="I70" s="543">
        <v>1</v>
      </c>
      <c r="J70" s="543">
        <v>16</v>
      </c>
      <c r="K70" s="543">
        <v>50</v>
      </c>
      <c r="L70" s="543">
        <v>72</v>
      </c>
      <c r="M70" s="543">
        <v>98</v>
      </c>
      <c r="N70" s="543">
        <v>60</v>
      </c>
      <c r="O70" s="543"/>
      <c r="P70" s="543"/>
    </row>
    <row r="71" spans="1:16" x14ac:dyDescent="0.35">
      <c r="A71" s="543"/>
      <c r="B71" s="543" t="s">
        <v>95</v>
      </c>
      <c r="C71" s="543">
        <v>6</v>
      </c>
      <c r="D71" s="543">
        <v>115</v>
      </c>
      <c r="E71" s="543">
        <v>46</v>
      </c>
      <c r="F71" s="543">
        <v>42</v>
      </c>
      <c r="G71" s="543" t="s">
        <v>108</v>
      </c>
      <c r="H71" s="543" t="s">
        <v>108</v>
      </c>
      <c r="I71" s="543">
        <v>1</v>
      </c>
      <c r="J71" s="543" t="s">
        <v>108</v>
      </c>
      <c r="K71" s="543" t="s">
        <v>108</v>
      </c>
      <c r="L71" s="543" t="s">
        <v>108</v>
      </c>
      <c r="M71" s="543" t="s">
        <v>108</v>
      </c>
      <c r="N71" s="543">
        <v>4</v>
      </c>
      <c r="O71" s="543"/>
      <c r="P71" s="543"/>
    </row>
    <row r="72" spans="1:16" x14ac:dyDescent="0.35">
      <c r="A72" s="543"/>
      <c r="B72" s="543" t="s">
        <v>117</v>
      </c>
      <c r="C72" s="543">
        <v>4</v>
      </c>
      <c r="D72" s="543">
        <v>24</v>
      </c>
      <c r="E72" s="543" t="s">
        <v>108</v>
      </c>
      <c r="F72" s="543" t="s">
        <v>108</v>
      </c>
      <c r="G72" s="543" t="s">
        <v>108</v>
      </c>
      <c r="H72" s="543" t="s">
        <v>108</v>
      </c>
      <c r="I72" s="543" t="s">
        <v>108</v>
      </c>
      <c r="J72" s="543">
        <v>3</v>
      </c>
      <c r="K72" s="543" t="s">
        <v>108</v>
      </c>
      <c r="L72" s="543">
        <v>2</v>
      </c>
      <c r="M72" s="543">
        <v>9</v>
      </c>
      <c r="N72" s="543" t="s">
        <v>108</v>
      </c>
      <c r="O72" s="543"/>
      <c r="P72" s="543"/>
    </row>
    <row r="73" spans="1:16" x14ac:dyDescent="0.35">
      <c r="A73" s="543"/>
      <c r="B73" s="543" t="s">
        <v>113</v>
      </c>
      <c r="C73" s="543">
        <v>43</v>
      </c>
      <c r="D73" s="543">
        <v>5</v>
      </c>
      <c r="E73" s="543" t="s">
        <v>108</v>
      </c>
      <c r="F73" s="543">
        <v>2</v>
      </c>
      <c r="G73" s="543" t="s">
        <v>108</v>
      </c>
      <c r="H73" s="543" t="s">
        <v>108</v>
      </c>
      <c r="I73" s="543" t="s">
        <v>108</v>
      </c>
      <c r="J73" s="543" t="s">
        <v>108</v>
      </c>
      <c r="K73" s="543" t="s">
        <v>108</v>
      </c>
      <c r="L73" s="543" t="s">
        <v>108</v>
      </c>
      <c r="M73" s="543" t="s">
        <v>108</v>
      </c>
      <c r="N73" s="543" t="s">
        <v>108</v>
      </c>
      <c r="O73" s="543"/>
      <c r="P73" s="543"/>
    </row>
    <row r="74" spans="1:16" x14ac:dyDescent="0.35">
      <c r="A74" s="543"/>
      <c r="B74" s="543" t="s">
        <v>58</v>
      </c>
      <c r="C74" s="543">
        <v>2</v>
      </c>
      <c r="D74" s="543">
        <v>37</v>
      </c>
      <c r="E74" s="543">
        <v>25</v>
      </c>
      <c r="F74" s="543">
        <v>1</v>
      </c>
      <c r="G74" s="543" t="s">
        <v>108</v>
      </c>
      <c r="H74" s="543" t="s">
        <v>108</v>
      </c>
      <c r="I74" s="543" t="s">
        <v>108</v>
      </c>
      <c r="J74" s="543">
        <v>13</v>
      </c>
      <c r="K74" s="543">
        <v>104</v>
      </c>
      <c r="L74" s="543">
        <v>92</v>
      </c>
      <c r="M74" s="543">
        <v>38</v>
      </c>
      <c r="N74" s="543">
        <v>69</v>
      </c>
      <c r="O74" s="543"/>
      <c r="P74" s="543"/>
    </row>
    <row r="75" spans="1:16" x14ac:dyDescent="0.35">
      <c r="A75" s="543"/>
      <c r="B75" s="543" t="s">
        <v>57</v>
      </c>
      <c r="C75" s="543">
        <v>36</v>
      </c>
      <c r="D75" s="543">
        <v>10</v>
      </c>
      <c r="E75" s="543">
        <v>14</v>
      </c>
      <c r="F75" s="543" t="s">
        <v>108</v>
      </c>
      <c r="G75" s="543" t="s">
        <v>108</v>
      </c>
      <c r="H75" s="543" t="s">
        <v>108</v>
      </c>
      <c r="I75" s="543" t="s">
        <v>108</v>
      </c>
      <c r="J75" s="543" t="s">
        <v>108</v>
      </c>
      <c r="K75" s="543" t="s">
        <v>108</v>
      </c>
      <c r="L75" s="543" t="s">
        <v>108</v>
      </c>
      <c r="M75" s="543">
        <v>90</v>
      </c>
      <c r="N75" s="543">
        <v>50</v>
      </c>
      <c r="O75" s="543"/>
      <c r="P75" s="543"/>
    </row>
    <row r="76" spans="1:16" x14ac:dyDescent="0.35">
      <c r="A76" s="543"/>
      <c r="B76" s="543"/>
      <c r="C76" s="543"/>
      <c r="D76" s="543"/>
      <c r="E76" s="543"/>
      <c r="F76" s="543"/>
      <c r="G76" s="543"/>
      <c r="H76" s="543"/>
      <c r="I76" s="543"/>
      <c r="J76" s="543"/>
      <c r="K76" s="543"/>
      <c r="L76" s="543"/>
      <c r="M76" s="543"/>
      <c r="N76" s="543"/>
      <c r="O76" s="543"/>
      <c r="P76" s="543"/>
    </row>
    <row r="77" spans="1:16" x14ac:dyDescent="0.35">
      <c r="A77" s="543">
        <v>2004</v>
      </c>
      <c r="B77" s="543" t="s">
        <v>81</v>
      </c>
      <c r="C77" s="543">
        <v>10</v>
      </c>
      <c r="D77" s="543">
        <v>29</v>
      </c>
      <c r="E77" s="543">
        <v>24</v>
      </c>
      <c r="F77" s="543" t="s">
        <v>108</v>
      </c>
      <c r="G77" s="543" t="s">
        <v>108</v>
      </c>
      <c r="H77" s="543">
        <v>1</v>
      </c>
      <c r="I77" s="543" t="s">
        <v>108</v>
      </c>
      <c r="J77" s="543" t="s">
        <v>108</v>
      </c>
      <c r="K77" s="543">
        <v>24</v>
      </c>
      <c r="L77" s="543">
        <v>7</v>
      </c>
      <c r="M77" s="543">
        <v>9</v>
      </c>
      <c r="N77" s="543">
        <v>15</v>
      </c>
      <c r="O77" s="543"/>
      <c r="P77" s="543"/>
    </row>
    <row r="78" spans="1:16" x14ac:dyDescent="0.35">
      <c r="A78" s="543"/>
      <c r="B78" s="543" t="s">
        <v>59</v>
      </c>
      <c r="C78" s="543">
        <v>40</v>
      </c>
      <c r="D78" s="543">
        <v>11</v>
      </c>
      <c r="E78" s="543" t="s">
        <v>108</v>
      </c>
      <c r="F78" s="543" t="s">
        <v>108</v>
      </c>
      <c r="G78" s="543" t="s">
        <v>108</v>
      </c>
      <c r="H78" s="543" t="s">
        <v>108</v>
      </c>
      <c r="I78" s="543" t="s">
        <v>108</v>
      </c>
      <c r="J78" s="543" t="s">
        <v>108</v>
      </c>
      <c r="K78" s="543" t="s">
        <v>108</v>
      </c>
      <c r="L78" s="543">
        <v>26</v>
      </c>
      <c r="M78" s="543">
        <v>9</v>
      </c>
      <c r="N78" s="543">
        <v>6</v>
      </c>
      <c r="O78" s="543"/>
      <c r="P78" s="543"/>
    </row>
    <row r="79" spans="1:16" x14ac:dyDescent="0.35">
      <c r="A79" s="543"/>
      <c r="B79" s="543" t="s">
        <v>56</v>
      </c>
      <c r="C79" s="543">
        <v>49</v>
      </c>
      <c r="D79" s="543">
        <v>52</v>
      </c>
      <c r="E79" s="543">
        <v>50</v>
      </c>
      <c r="F79" s="543">
        <v>20</v>
      </c>
      <c r="G79" s="543" t="s">
        <v>108</v>
      </c>
      <c r="H79" s="543">
        <v>2</v>
      </c>
      <c r="I79" s="543" t="s">
        <v>108</v>
      </c>
      <c r="J79" s="543">
        <v>10</v>
      </c>
      <c r="K79" s="543">
        <v>31</v>
      </c>
      <c r="L79" s="543">
        <v>7</v>
      </c>
      <c r="M79" s="543">
        <v>6</v>
      </c>
      <c r="N79" s="543">
        <v>120</v>
      </c>
      <c r="O79" s="543"/>
      <c r="P79" s="543"/>
    </row>
    <row r="80" spans="1:16" x14ac:dyDescent="0.35">
      <c r="A80" s="543"/>
      <c r="B80" s="543" t="s">
        <v>90</v>
      </c>
      <c r="C80" s="543">
        <v>22</v>
      </c>
      <c r="D80" s="543">
        <v>28</v>
      </c>
      <c r="E80" s="543">
        <v>40</v>
      </c>
      <c r="F80" s="543">
        <v>6</v>
      </c>
      <c r="G80" s="543">
        <v>2</v>
      </c>
      <c r="H80" s="543">
        <v>2</v>
      </c>
      <c r="I80" s="543">
        <v>1</v>
      </c>
      <c r="J80" s="543">
        <v>18</v>
      </c>
      <c r="K80" s="543">
        <v>20</v>
      </c>
      <c r="L80" s="543">
        <v>57</v>
      </c>
      <c r="M80" s="543">
        <v>10</v>
      </c>
      <c r="N80" s="543">
        <v>21</v>
      </c>
      <c r="O80" s="543"/>
      <c r="P80" s="543"/>
    </row>
    <row r="81" spans="1:16" x14ac:dyDescent="0.35">
      <c r="A81" s="543"/>
      <c r="B81" s="543" t="s">
        <v>52</v>
      </c>
      <c r="C81" s="543">
        <v>48</v>
      </c>
      <c r="D81" s="543">
        <v>55</v>
      </c>
      <c r="E81" s="543">
        <v>42</v>
      </c>
      <c r="F81" s="543">
        <v>15</v>
      </c>
      <c r="G81" s="543">
        <v>2</v>
      </c>
      <c r="H81" s="543" t="s">
        <v>108</v>
      </c>
      <c r="I81" s="543" t="s">
        <v>108</v>
      </c>
      <c r="J81" s="543">
        <v>2</v>
      </c>
      <c r="K81" s="543">
        <v>2</v>
      </c>
      <c r="L81" s="543">
        <v>15</v>
      </c>
      <c r="M81" s="543">
        <v>23</v>
      </c>
      <c r="N81" s="543">
        <v>34</v>
      </c>
      <c r="O81" s="543"/>
      <c r="P81" s="543"/>
    </row>
    <row r="82" spans="1:16" x14ac:dyDescent="0.35">
      <c r="A82" s="543"/>
      <c r="B82" s="543" t="s">
        <v>111</v>
      </c>
      <c r="C82" s="543">
        <v>73</v>
      </c>
      <c r="D82" s="543">
        <v>110</v>
      </c>
      <c r="E82" s="543">
        <v>117</v>
      </c>
      <c r="F82" s="543">
        <v>26</v>
      </c>
      <c r="G82" s="543">
        <v>3</v>
      </c>
      <c r="H82" s="543" t="s">
        <v>108</v>
      </c>
      <c r="I82" s="543" t="s">
        <v>108</v>
      </c>
      <c r="J82" s="543">
        <v>10</v>
      </c>
      <c r="K82" s="543">
        <v>20</v>
      </c>
      <c r="L82" s="543">
        <v>9</v>
      </c>
      <c r="M82" s="543">
        <v>26</v>
      </c>
      <c r="N82" s="543">
        <v>74</v>
      </c>
      <c r="O82" s="543"/>
      <c r="P82" s="543"/>
    </row>
    <row r="83" spans="1:16" x14ac:dyDescent="0.35">
      <c r="A83" s="543"/>
      <c r="B83" s="543" t="s">
        <v>94</v>
      </c>
      <c r="C83" s="543">
        <v>8</v>
      </c>
      <c r="D83" s="543" t="s">
        <v>108</v>
      </c>
      <c r="E83" s="543" t="s">
        <v>108</v>
      </c>
      <c r="F83" s="543" t="s">
        <v>108</v>
      </c>
      <c r="G83" s="543" t="s">
        <v>108</v>
      </c>
      <c r="H83" s="543" t="s">
        <v>108</v>
      </c>
      <c r="I83" s="543">
        <v>2</v>
      </c>
      <c r="J83" s="543" t="s">
        <v>108</v>
      </c>
      <c r="K83" s="543">
        <v>55</v>
      </c>
      <c r="L83" s="543" t="s">
        <v>108</v>
      </c>
      <c r="M83" s="543">
        <v>87</v>
      </c>
      <c r="N83" s="543">
        <v>160</v>
      </c>
      <c r="O83" s="543"/>
      <c r="P83" s="543"/>
    </row>
    <row r="84" spans="1:16" x14ac:dyDescent="0.35">
      <c r="A84" s="543"/>
      <c r="B84" s="543" t="s">
        <v>113</v>
      </c>
      <c r="C84" s="543">
        <v>46</v>
      </c>
      <c r="D84" s="543">
        <v>14</v>
      </c>
      <c r="E84" s="543">
        <v>44</v>
      </c>
      <c r="F84" s="543" t="s">
        <v>108</v>
      </c>
      <c r="G84" s="543" t="s">
        <v>108</v>
      </c>
      <c r="H84" s="543" t="s">
        <v>108</v>
      </c>
      <c r="I84" s="543" t="s">
        <v>108</v>
      </c>
      <c r="J84" s="543" t="s">
        <v>108</v>
      </c>
      <c r="K84" s="543">
        <v>14</v>
      </c>
      <c r="L84" s="543">
        <v>11</v>
      </c>
      <c r="M84" s="543">
        <v>16</v>
      </c>
      <c r="N84" s="543">
        <v>22</v>
      </c>
      <c r="O84" s="543"/>
      <c r="P84" s="543"/>
    </row>
    <row r="85" spans="1:16" x14ac:dyDescent="0.35">
      <c r="A85" s="543"/>
      <c r="B85" s="543" t="s">
        <v>58</v>
      </c>
      <c r="C85" s="543">
        <v>76</v>
      </c>
      <c r="D85" s="543">
        <v>50</v>
      </c>
      <c r="E85" s="543">
        <v>30</v>
      </c>
      <c r="F85" s="543" t="s">
        <v>108</v>
      </c>
      <c r="G85" s="543" t="s">
        <v>108</v>
      </c>
      <c r="H85" s="543" t="s">
        <v>108</v>
      </c>
      <c r="I85" s="543" t="s">
        <v>108</v>
      </c>
      <c r="J85" s="543">
        <v>4</v>
      </c>
      <c r="K85" s="543">
        <v>24</v>
      </c>
      <c r="L85" s="543">
        <v>43</v>
      </c>
      <c r="M85" s="543">
        <v>59</v>
      </c>
      <c r="N85" s="543">
        <v>26</v>
      </c>
      <c r="O85" s="543"/>
      <c r="P85" s="543"/>
    </row>
    <row r="86" spans="1:16" x14ac:dyDescent="0.35">
      <c r="A86" s="543"/>
      <c r="B86" s="543" t="s">
        <v>54</v>
      </c>
      <c r="C86" s="543">
        <v>19</v>
      </c>
      <c r="D86" s="543">
        <v>4</v>
      </c>
      <c r="E86" s="543" t="s">
        <v>108</v>
      </c>
      <c r="F86" s="543" t="s">
        <v>108</v>
      </c>
      <c r="G86" s="543" t="s">
        <v>108</v>
      </c>
      <c r="H86" s="543" t="s">
        <v>108</v>
      </c>
      <c r="I86" s="543" t="s">
        <v>108</v>
      </c>
      <c r="J86" s="543">
        <v>13</v>
      </c>
      <c r="K86" s="543">
        <v>8</v>
      </c>
      <c r="L86" s="543">
        <v>56</v>
      </c>
      <c r="M86" s="543">
        <v>18</v>
      </c>
      <c r="N86" s="543">
        <v>49</v>
      </c>
      <c r="O86" s="543"/>
      <c r="P86" s="543"/>
    </row>
    <row r="87" spans="1:16" x14ac:dyDescent="0.35">
      <c r="A87" s="543"/>
      <c r="B87" s="543" t="s">
        <v>109</v>
      </c>
      <c r="C87" s="543">
        <v>13</v>
      </c>
      <c r="D87" s="543">
        <v>0</v>
      </c>
      <c r="E87" s="543">
        <v>31</v>
      </c>
      <c r="F87" s="543">
        <v>1</v>
      </c>
      <c r="G87" s="543">
        <v>3</v>
      </c>
      <c r="H87" s="543">
        <v>4</v>
      </c>
      <c r="I87" s="543">
        <v>0</v>
      </c>
      <c r="J87" s="543">
        <v>0</v>
      </c>
      <c r="K87" s="543">
        <v>2</v>
      </c>
      <c r="L87" s="543">
        <v>4</v>
      </c>
      <c r="M87" s="543">
        <v>0</v>
      </c>
      <c r="N87" s="543">
        <v>62</v>
      </c>
      <c r="O87" s="543"/>
      <c r="P87" s="543"/>
    </row>
    <row r="88" spans="1:16" x14ac:dyDescent="0.35">
      <c r="A88" s="543"/>
      <c r="B88" s="543"/>
      <c r="C88" s="543"/>
      <c r="D88" s="543"/>
      <c r="E88" s="543"/>
      <c r="F88" s="543"/>
      <c r="G88" s="543"/>
      <c r="H88" s="543"/>
      <c r="I88" s="543"/>
      <c r="J88" s="543"/>
      <c r="K88" s="543"/>
      <c r="L88" s="543"/>
      <c r="M88" s="543"/>
      <c r="N88" s="543"/>
      <c r="O88" s="543"/>
      <c r="P88" s="543"/>
    </row>
    <row r="89" spans="1:16" x14ac:dyDescent="0.35">
      <c r="A89" s="543">
        <v>2005</v>
      </c>
      <c r="B89" s="543" t="s">
        <v>81</v>
      </c>
      <c r="C89" s="543">
        <v>15</v>
      </c>
      <c r="D89" s="543">
        <v>22</v>
      </c>
      <c r="E89" s="543">
        <v>28</v>
      </c>
      <c r="F89" s="543">
        <v>2</v>
      </c>
      <c r="G89" s="543" t="s">
        <v>108</v>
      </c>
      <c r="H89" s="543" t="s">
        <v>108</v>
      </c>
      <c r="I89" s="543" t="s">
        <v>108</v>
      </c>
      <c r="J89" s="543">
        <v>4</v>
      </c>
      <c r="K89" s="543">
        <v>4</v>
      </c>
      <c r="L89" s="543">
        <v>10</v>
      </c>
      <c r="M89" s="543">
        <v>9</v>
      </c>
      <c r="N89" s="543">
        <v>12</v>
      </c>
      <c r="O89" s="543"/>
      <c r="P89" s="543"/>
    </row>
    <row r="90" spans="1:16" x14ac:dyDescent="0.35">
      <c r="A90" s="543"/>
      <c r="B90" s="543" t="s">
        <v>56</v>
      </c>
      <c r="C90" s="543">
        <v>130</v>
      </c>
      <c r="D90" s="543">
        <v>70</v>
      </c>
      <c r="E90" s="543">
        <v>23</v>
      </c>
      <c r="F90" s="543">
        <v>4</v>
      </c>
      <c r="G90" s="543" t="s">
        <v>108</v>
      </c>
      <c r="H90" s="543" t="s">
        <v>108</v>
      </c>
      <c r="I90" s="543">
        <v>2</v>
      </c>
      <c r="J90" s="543">
        <v>12</v>
      </c>
      <c r="K90" s="543">
        <v>16</v>
      </c>
      <c r="L90" s="543">
        <v>8</v>
      </c>
      <c r="M90" s="543">
        <v>14</v>
      </c>
      <c r="N90" s="543">
        <v>35</v>
      </c>
      <c r="O90" s="543"/>
      <c r="P90" s="543"/>
    </row>
    <row r="91" spans="1:16" x14ac:dyDescent="0.35">
      <c r="A91" s="543"/>
      <c r="B91" s="543" t="s">
        <v>117</v>
      </c>
      <c r="C91" s="543">
        <v>20</v>
      </c>
      <c r="D91" s="543">
        <v>6</v>
      </c>
      <c r="E91" s="543">
        <v>32</v>
      </c>
      <c r="F91" s="543">
        <v>22</v>
      </c>
      <c r="G91" s="543">
        <v>3</v>
      </c>
      <c r="H91" s="543">
        <v>2</v>
      </c>
      <c r="I91" s="543">
        <v>2</v>
      </c>
      <c r="J91" s="543">
        <v>29</v>
      </c>
      <c r="K91" s="543">
        <v>40</v>
      </c>
      <c r="L91" s="543">
        <v>55</v>
      </c>
      <c r="M91" s="543">
        <v>38</v>
      </c>
      <c r="N91" s="543">
        <v>2</v>
      </c>
      <c r="O91" s="543"/>
      <c r="P91" s="543"/>
    </row>
    <row r="92" spans="1:16" x14ac:dyDescent="0.35">
      <c r="A92" s="543"/>
      <c r="B92" s="543" t="s">
        <v>52</v>
      </c>
      <c r="C92" s="543">
        <v>48</v>
      </c>
      <c r="D92" s="543">
        <v>50</v>
      </c>
      <c r="E92" s="543">
        <v>31</v>
      </c>
      <c r="F92" s="543">
        <v>7</v>
      </c>
      <c r="G92" s="543" t="s">
        <v>108</v>
      </c>
      <c r="H92" s="543" t="s">
        <v>108</v>
      </c>
      <c r="I92" s="543" t="s">
        <v>108</v>
      </c>
      <c r="J92" s="543">
        <v>7</v>
      </c>
      <c r="K92" s="543">
        <v>9</v>
      </c>
      <c r="L92" s="543">
        <v>20</v>
      </c>
      <c r="M92" s="543">
        <v>22</v>
      </c>
      <c r="N92" s="543">
        <v>36</v>
      </c>
      <c r="O92" s="543"/>
      <c r="P92" s="543"/>
    </row>
    <row r="93" spans="1:16" x14ac:dyDescent="0.35">
      <c r="A93" s="543"/>
      <c r="B93" s="543" t="s">
        <v>111</v>
      </c>
      <c r="C93" s="543">
        <v>111</v>
      </c>
      <c r="D93" s="543">
        <v>129</v>
      </c>
      <c r="E93" s="543">
        <v>117</v>
      </c>
      <c r="F93" s="543">
        <v>5</v>
      </c>
      <c r="G93" s="543" t="s">
        <v>108</v>
      </c>
      <c r="H93" s="543" t="s">
        <v>108</v>
      </c>
      <c r="I93" s="543">
        <v>11</v>
      </c>
      <c r="J93" s="543">
        <v>9</v>
      </c>
      <c r="K93" s="543">
        <v>49</v>
      </c>
      <c r="L93" s="543">
        <v>77</v>
      </c>
      <c r="M93" s="543">
        <v>60</v>
      </c>
      <c r="N93" s="543">
        <v>62</v>
      </c>
      <c r="O93" s="543"/>
      <c r="P93" s="543"/>
    </row>
    <row r="94" spans="1:16" x14ac:dyDescent="0.35">
      <c r="A94" s="543"/>
      <c r="B94" s="543" t="s">
        <v>94</v>
      </c>
      <c r="C94" s="543">
        <v>225</v>
      </c>
      <c r="D94" s="543">
        <v>227</v>
      </c>
      <c r="E94" s="543">
        <v>100</v>
      </c>
      <c r="F94" s="543">
        <v>12</v>
      </c>
      <c r="G94" s="543" t="s">
        <v>108</v>
      </c>
      <c r="H94" s="543" t="s">
        <v>108</v>
      </c>
      <c r="I94" s="543">
        <v>4</v>
      </c>
      <c r="J94" s="543">
        <v>5</v>
      </c>
      <c r="K94" s="543">
        <v>40</v>
      </c>
      <c r="L94" s="543">
        <v>56</v>
      </c>
      <c r="M94" s="543">
        <v>63</v>
      </c>
      <c r="N94" s="543" t="s">
        <v>108</v>
      </c>
      <c r="O94" s="543"/>
      <c r="P94" s="543"/>
    </row>
    <row r="95" spans="1:16" x14ac:dyDescent="0.35">
      <c r="A95" s="543"/>
      <c r="B95" s="543" t="s">
        <v>188</v>
      </c>
      <c r="C95" s="543" t="s">
        <v>108</v>
      </c>
      <c r="D95" s="543" t="s">
        <v>108</v>
      </c>
      <c r="E95" s="543">
        <v>1</v>
      </c>
      <c r="F95" s="543" t="s">
        <v>108</v>
      </c>
      <c r="G95" s="543" t="s">
        <v>108</v>
      </c>
      <c r="H95" s="543" t="s">
        <v>108</v>
      </c>
      <c r="I95" s="543" t="s">
        <v>108</v>
      </c>
      <c r="J95" s="543">
        <v>1</v>
      </c>
      <c r="K95" s="543">
        <v>6</v>
      </c>
      <c r="L95" s="543">
        <v>20</v>
      </c>
      <c r="M95" s="543">
        <v>17</v>
      </c>
      <c r="N95" s="543">
        <v>44</v>
      </c>
      <c r="O95" s="543"/>
      <c r="P95" s="543"/>
    </row>
    <row r="96" spans="1:16" x14ac:dyDescent="0.35">
      <c r="A96" s="543"/>
      <c r="B96" s="543" t="s">
        <v>58</v>
      </c>
      <c r="C96" s="543">
        <v>92</v>
      </c>
      <c r="D96" s="543">
        <v>4</v>
      </c>
      <c r="E96" s="543">
        <v>11</v>
      </c>
      <c r="F96" s="543" t="s">
        <v>108</v>
      </c>
      <c r="G96" s="543" t="s">
        <v>108</v>
      </c>
      <c r="H96" s="543" t="s">
        <v>108</v>
      </c>
      <c r="I96" s="543" t="s">
        <v>108</v>
      </c>
      <c r="J96" s="543">
        <v>32</v>
      </c>
      <c r="K96" s="543">
        <v>30</v>
      </c>
      <c r="L96" s="543">
        <v>21</v>
      </c>
      <c r="M96" s="543" t="s">
        <v>108</v>
      </c>
      <c r="N96" s="543">
        <v>128</v>
      </c>
      <c r="O96" s="543"/>
      <c r="P96" s="543"/>
    </row>
    <row r="97" spans="1:16" x14ac:dyDescent="0.35">
      <c r="A97" s="543"/>
      <c r="B97" s="543" t="s">
        <v>189</v>
      </c>
      <c r="C97" s="543" t="s">
        <v>108</v>
      </c>
      <c r="D97" s="543">
        <v>15</v>
      </c>
      <c r="E97" s="543">
        <v>4</v>
      </c>
      <c r="F97" s="543" t="s">
        <v>108</v>
      </c>
      <c r="G97" s="543" t="s">
        <v>108</v>
      </c>
      <c r="H97" s="543" t="s">
        <v>108</v>
      </c>
      <c r="I97" s="543" t="s">
        <v>108</v>
      </c>
      <c r="J97" s="543" t="s">
        <v>108</v>
      </c>
      <c r="K97" s="543">
        <v>5</v>
      </c>
      <c r="L97" s="543">
        <v>10</v>
      </c>
      <c r="M97" s="543">
        <v>50</v>
      </c>
      <c r="N97" s="543">
        <v>41</v>
      </c>
      <c r="O97" s="543"/>
      <c r="P97" s="543"/>
    </row>
    <row r="98" spans="1:16" x14ac:dyDescent="0.35">
      <c r="A98" s="543"/>
      <c r="B98" s="543" t="s">
        <v>54</v>
      </c>
      <c r="C98" s="543">
        <v>300</v>
      </c>
      <c r="D98" s="543">
        <v>120</v>
      </c>
      <c r="E98" s="543">
        <v>172</v>
      </c>
      <c r="F98" s="543" t="s">
        <v>108</v>
      </c>
      <c r="G98" s="543" t="s">
        <v>108</v>
      </c>
      <c r="H98" s="543" t="s">
        <v>108</v>
      </c>
      <c r="I98" s="543" t="s">
        <v>108</v>
      </c>
      <c r="J98" s="543" t="s">
        <v>108</v>
      </c>
      <c r="K98" s="543">
        <v>9</v>
      </c>
      <c r="L98" s="543">
        <v>20</v>
      </c>
      <c r="M98" s="543">
        <v>8</v>
      </c>
      <c r="N98" s="543">
        <v>70</v>
      </c>
      <c r="O98" s="543"/>
      <c r="P98" s="543"/>
    </row>
    <row r="99" spans="1:16" x14ac:dyDescent="0.35">
      <c r="A99" s="543"/>
      <c r="B99" s="543" t="s">
        <v>109</v>
      </c>
      <c r="C99" s="543">
        <v>4</v>
      </c>
      <c r="D99" s="543">
        <v>14</v>
      </c>
      <c r="E99" s="543">
        <v>152</v>
      </c>
      <c r="F99" s="543">
        <v>20</v>
      </c>
      <c r="G99" s="543">
        <v>3</v>
      </c>
      <c r="H99" s="543">
        <v>10</v>
      </c>
      <c r="I99" s="543" t="s">
        <v>108</v>
      </c>
      <c r="J99" s="543">
        <v>18</v>
      </c>
      <c r="K99" s="543">
        <v>40</v>
      </c>
      <c r="L99" s="543">
        <v>46</v>
      </c>
      <c r="M99" s="543">
        <v>49</v>
      </c>
      <c r="N99" s="543">
        <v>66</v>
      </c>
      <c r="O99" s="543"/>
      <c r="P99" s="543"/>
    </row>
    <row r="100" spans="1:16" x14ac:dyDescent="0.35">
      <c r="A100" s="543"/>
      <c r="B100" s="543"/>
      <c r="C100" s="543"/>
      <c r="D100" s="543"/>
      <c r="E100" s="543"/>
      <c r="F100" s="543"/>
      <c r="G100" s="543"/>
      <c r="H100" s="543"/>
      <c r="I100" s="543"/>
      <c r="J100" s="543"/>
      <c r="K100" s="543"/>
      <c r="L100" s="543"/>
      <c r="M100" s="543"/>
      <c r="N100" s="543"/>
      <c r="O100" s="543"/>
      <c r="P100" s="543"/>
    </row>
    <row r="101" spans="1:16" x14ac:dyDescent="0.35">
      <c r="A101" s="543">
        <v>2006</v>
      </c>
      <c r="B101" s="543" t="s">
        <v>81</v>
      </c>
      <c r="C101" s="543">
        <v>40</v>
      </c>
      <c r="D101" s="543">
        <v>32</v>
      </c>
      <c r="E101" s="543">
        <v>45</v>
      </c>
      <c r="F101" s="543">
        <v>2</v>
      </c>
      <c r="G101" s="543" t="s">
        <v>108</v>
      </c>
      <c r="H101" s="543" t="s">
        <v>108</v>
      </c>
      <c r="I101" s="543">
        <v>1</v>
      </c>
      <c r="J101" s="543" t="s">
        <v>108</v>
      </c>
      <c r="K101" s="543">
        <v>6</v>
      </c>
      <c r="L101" s="543">
        <v>40</v>
      </c>
      <c r="M101" s="543">
        <v>17</v>
      </c>
      <c r="N101" s="543">
        <v>13</v>
      </c>
      <c r="O101" s="543"/>
      <c r="P101" s="543"/>
    </row>
    <row r="102" spans="1:16" x14ac:dyDescent="0.35">
      <c r="A102" s="543"/>
      <c r="B102" s="543" t="s">
        <v>59</v>
      </c>
      <c r="C102" s="543">
        <v>56</v>
      </c>
      <c r="D102" s="543">
        <v>32</v>
      </c>
      <c r="E102" s="543">
        <v>8</v>
      </c>
      <c r="F102" s="543" t="s">
        <v>108</v>
      </c>
      <c r="G102" s="543" t="s">
        <v>108</v>
      </c>
      <c r="H102" s="543" t="s">
        <v>108</v>
      </c>
      <c r="I102" s="543" t="s">
        <v>108</v>
      </c>
      <c r="J102" s="543" t="s">
        <v>108</v>
      </c>
      <c r="K102" s="543" t="s">
        <v>108</v>
      </c>
      <c r="L102" s="543">
        <v>57</v>
      </c>
      <c r="M102" s="543">
        <v>37</v>
      </c>
      <c r="N102" s="543">
        <v>54</v>
      </c>
      <c r="O102" s="543"/>
      <c r="P102" s="543"/>
    </row>
    <row r="103" spans="1:16" x14ac:dyDescent="0.35">
      <c r="A103" s="543"/>
      <c r="B103" s="543" t="s">
        <v>56</v>
      </c>
      <c r="C103" s="543">
        <v>16</v>
      </c>
      <c r="D103" s="543">
        <v>27</v>
      </c>
      <c r="E103" s="543">
        <v>14</v>
      </c>
      <c r="F103" s="543">
        <v>8</v>
      </c>
      <c r="G103" s="543" t="s">
        <v>108</v>
      </c>
      <c r="H103" s="543" t="s">
        <v>108</v>
      </c>
      <c r="I103" s="543">
        <v>3</v>
      </c>
      <c r="J103" s="543">
        <v>5</v>
      </c>
      <c r="K103" s="543">
        <v>14</v>
      </c>
      <c r="L103" s="543">
        <v>40</v>
      </c>
      <c r="M103" s="543">
        <v>11</v>
      </c>
      <c r="N103" s="543">
        <v>8</v>
      </c>
      <c r="O103" s="543"/>
      <c r="P103" s="543"/>
    </row>
    <row r="104" spans="1:16" x14ac:dyDescent="0.35">
      <c r="A104" s="543"/>
      <c r="B104" s="543" t="s">
        <v>90</v>
      </c>
      <c r="C104" s="543">
        <v>15</v>
      </c>
      <c r="D104" s="543">
        <v>15</v>
      </c>
      <c r="E104" s="543">
        <v>2</v>
      </c>
      <c r="F104" s="543">
        <v>2</v>
      </c>
      <c r="G104" s="543" t="s">
        <v>108</v>
      </c>
      <c r="H104" s="543">
        <v>2</v>
      </c>
      <c r="I104" s="543">
        <v>1</v>
      </c>
      <c r="J104" s="543">
        <v>11</v>
      </c>
      <c r="K104" s="543">
        <v>45</v>
      </c>
      <c r="L104" s="543">
        <v>51</v>
      </c>
      <c r="M104" s="543">
        <v>7</v>
      </c>
      <c r="N104" s="543" t="s">
        <v>108</v>
      </c>
      <c r="O104" s="543"/>
      <c r="P104" s="543"/>
    </row>
    <row r="105" spans="1:16" x14ac:dyDescent="0.35">
      <c r="A105" s="543"/>
      <c r="B105" s="543" t="s">
        <v>52</v>
      </c>
      <c r="C105" s="543">
        <v>58</v>
      </c>
      <c r="D105" s="543">
        <v>43</v>
      </c>
      <c r="E105" s="543">
        <v>117</v>
      </c>
      <c r="F105" s="543">
        <v>5</v>
      </c>
      <c r="G105" s="543">
        <v>2</v>
      </c>
      <c r="H105" s="543">
        <v>7</v>
      </c>
      <c r="I105" s="543" t="s">
        <v>108</v>
      </c>
      <c r="J105" s="543" t="s">
        <v>108</v>
      </c>
      <c r="K105" s="543">
        <v>5</v>
      </c>
      <c r="L105" s="543">
        <v>22</v>
      </c>
      <c r="M105" s="543" t="s">
        <v>108</v>
      </c>
      <c r="N105" s="543">
        <v>23</v>
      </c>
      <c r="O105" s="543"/>
      <c r="P105" s="543"/>
    </row>
    <row r="106" spans="1:16" x14ac:dyDescent="0.35">
      <c r="A106" s="543"/>
      <c r="B106" s="543" t="s">
        <v>190</v>
      </c>
      <c r="C106" s="543">
        <v>13</v>
      </c>
      <c r="D106" s="543" t="s">
        <v>108</v>
      </c>
      <c r="E106" s="543">
        <v>5</v>
      </c>
      <c r="F106" s="543">
        <v>5</v>
      </c>
      <c r="G106" s="543">
        <v>1</v>
      </c>
      <c r="H106" s="543">
        <v>2</v>
      </c>
      <c r="I106" s="543" t="s">
        <v>108</v>
      </c>
      <c r="J106" s="543">
        <v>12</v>
      </c>
      <c r="K106" s="543">
        <v>75</v>
      </c>
      <c r="L106" s="543">
        <v>86</v>
      </c>
      <c r="M106" s="543">
        <v>22</v>
      </c>
      <c r="N106" s="543">
        <v>10</v>
      </c>
      <c r="O106" s="543"/>
      <c r="P106" s="543"/>
    </row>
    <row r="107" spans="1:16" x14ac:dyDescent="0.35">
      <c r="A107" s="543"/>
      <c r="B107" s="543" t="s">
        <v>111</v>
      </c>
      <c r="C107" s="543">
        <v>78</v>
      </c>
      <c r="D107" s="543">
        <v>116</v>
      </c>
      <c r="E107" s="543">
        <v>108</v>
      </c>
      <c r="F107" s="543">
        <v>23</v>
      </c>
      <c r="G107" s="543">
        <v>2</v>
      </c>
      <c r="H107" s="543">
        <v>1</v>
      </c>
      <c r="I107" s="543">
        <v>1</v>
      </c>
      <c r="J107" s="543">
        <v>7</v>
      </c>
      <c r="K107" s="543">
        <v>15</v>
      </c>
      <c r="L107" s="543">
        <v>27</v>
      </c>
      <c r="M107" s="543">
        <v>44</v>
      </c>
      <c r="N107" s="543">
        <v>60</v>
      </c>
      <c r="O107" s="543"/>
      <c r="P107" s="543"/>
    </row>
    <row r="108" spans="1:16" x14ac:dyDescent="0.35">
      <c r="A108" s="543"/>
      <c r="B108" s="543" t="s">
        <v>94</v>
      </c>
      <c r="C108" s="543">
        <v>14</v>
      </c>
      <c r="D108" s="543">
        <v>116</v>
      </c>
      <c r="E108" s="543">
        <v>129</v>
      </c>
      <c r="F108" s="543">
        <v>12</v>
      </c>
      <c r="G108" s="543" t="s">
        <v>108</v>
      </c>
      <c r="H108" s="543" t="s">
        <v>108</v>
      </c>
      <c r="I108" s="543">
        <v>2</v>
      </c>
      <c r="J108" s="543">
        <v>10</v>
      </c>
      <c r="K108" s="543">
        <v>40</v>
      </c>
      <c r="L108" s="543" t="s">
        <v>108</v>
      </c>
      <c r="M108" s="543" t="s">
        <v>108</v>
      </c>
      <c r="N108" s="543">
        <v>4</v>
      </c>
      <c r="O108" s="543"/>
      <c r="P108" s="543"/>
    </row>
    <row r="109" spans="1:16" x14ac:dyDescent="0.35">
      <c r="A109" s="543"/>
      <c r="B109" s="543" t="s">
        <v>113</v>
      </c>
      <c r="C109" s="543">
        <v>68</v>
      </c>
      <c r="D109" s="543">
        <v>60</v>
      </c>
      <c r="E109" s="543">
        <v>153</v>
      </c>
      <c r="F109" s="543">
        <v>13</v>
      </c>
      <c r="G109" s="543">
        <v>2</v>
      </c>
      <c r="H109" s="543" t="s">
        <v>108</v>
      </c>
      <c r="I109" s="543" t="s">
        <v>108</v>
      </c>
      <c r="J109" s="543">
        <v>8</v>
      </c>
      <c r="K109" s="543">
        <v>24</v>
      </c>
      <c r="L109" s="543">
        <v>18</v>
      </c>
      <c r="M109" s="543">
        <v>19</v>
      </c>
      <c r="N109" s="543">
        <v>27</v>
      </c>
      <c r="O109" s="543"/>
      <c r="P109" s="543"/>
    </row>
    <row r="110" spans="1:16" x14ac:dyDescent="0.35">
      <c r="A110" s="543"/>
      <c r="B110" s="543" t="s">
        <v>58</v>
      </c>
      <c r="C110" s="543">
        <v>81</v>
      </c>
      <c r="D110" s="543">
        <v>101</v>
      </c>
      <c r="E110" s="543">
        <v>115</v>
      </c>
      <c r="F110" s="543">
        <v>15</v>
      </c>
      <c r="G110" s="543" t="s">
        <v>108</v>
      </c>
      <c r="H110" s="543" t="s">
        <v>108</v>
      </c>
      <c r="I110" s="543" t="s">
        <v>108</v>
      </c>
      <c r="J110" s="543" t="s">
        <v>108</v>
      </c>
      <c r="K110" s="543">
        <v>87</v>
      </c>
      <c r="L110" s="543" t="s">
        <v>108</v>
      </c>
      <c r="M110" s="543">
        <v>89</v>
      </c>
      <c r="N110" s="543">
        <v>57</v>
      </c>
      <c r="O110" s="543"/>
      <c r="P110" s="543"/>
    </row>
    <row r="111" spans="1:16" x14ac:dyDescent="0.35">
      <c r="A111" s="543"/>
      <c r="B111" s="543" t="s">
        <v>189</v>
      </c>
      <c r="C111" s="543">
        <v>90</v>
      </c>
      <c r="D111" s="543">
        <v>40</v>
      </c>
      <c r="E111" s="543">
        <v>31</v>
      </c>
      <c r="F111" s="543" t="s">
        <v>108</v>
      </c>
      <c r="G111" s="543" t="s">
        <v>108</v>
      </c>
      <c r="H111" s="543" t="s">
        <v>108</v>
      </c>
      <c r="I111" s="543" t="s">
        <v>108</v>
      </c>
      <c r="J111" s="543" t="s">
        <v>108</v>
      </c>
      <c r="K111" s="543">
        <v>1</v>
      </c>
      <c r="L111" s="543">
        <v>14</v>
      </c>
      <c r="M111" s="543">
        <v>15</v>
      </c>
      <c r="N111" s="543">
        <v>18</v>
      </c>
      <c r="O111" s="543"/>
      <c r="P111" s="543"/>
    </row>
    <row r="112" spans="1:16" x14ac:dyDescent="0.35">
      <c r="A112" s="543"/>
      <c r="B112" s="543" t="s">
        <v>54</v>
      </c>
      <c r="C112" s="543">
        <v>253</v>
      </c>
      <c r="D112" s="543">
        <v>91</v>
      </c>
      <c r="E112" s="543">
        <v>40</v>
      </c>
      <c r="F112" s="543">
        <v>10</v>
      </c>
      <c r="G112" s="543" t="s">
        <v>108</v>
      </c>
      <c r="H112" s="543" t="s">
        <v>108</v>
      </c>
      <c r="I112" s="543" t="s">
        <v>108</v>
      </c>
      <c r="J112" s="543" t="s">
        <v>108</v>
      </c>
      <c r="K112" s="543" t="s">
        <v>108</v>
      </c>
      <c r="L112" s="543" t="s">
        <v>108</v>
      </c>
      <c r="M112" s="543" t="s">
        <v>108</v>
      </c>
      <c r="N112" s="543">
        <v>20</v>
      </c>
      <c r="O112" s="543"/>
      <c r="P112" s="543"/>
    </row>
    <row r="113" spans="1:16" x14ac:dyDescent="0.35">
      <c r="A113" s="543"/>
      <c r="B113" s="543"/>
      <c r="C113" s="543"/>
      <c r="D113" s="543"/>
      <c r="E113" s="543"/>
      <c r="F113" s="543"/>
      <c r="G113" s="543"/>
      <c r="H113" s="543"/>
      <c r="I113" s="543"/>
      <c r="J113" s="543"/>
      <c r="K113" s="543"/>
      <c r="L113" s="543"/>
      <c r="M113" s="543"/>
      <c r="N113" s="543"/>
      <c r="O113" s="543"/>
      <c r="P113" s="543"/>
    </row>
    <row r="114" spans="1:16" x14ac:dyDescent="0.35">
      <c r="A114" s="543">
        <v>2007</v>
      </c>
      <c r="B114" s="543" t="s">
        <v>81</v>
      </c>
      <c r="C114" s="543">
        <v>12</v>
      </c>
      <c r="D114" s="543">
        <v>15</v>
      </c>
      <c r="E114" s="543">
        <v>2</v>
      </c>
      <c r="F114" s="543">
        <v>6</v>
      </c>
      <c r="G114" s="543" t="s">
        <v>108</v>
      </c>
      <c r="H114" s="543" t="s">
        <v>108</v>
      </c>
      <c r="I114" s="543" t="s">
        <v>108</v>
      </c>
      <c r="J114" s="543" t="s">
        <v>108</v>
      </c>
      <c r="K114" s="543">
        <v>9</v>
      </c>
      <c r="L114" s="543">
        <v>28</v>
      </c>
      <c r="M114" s="543">
        <v>25</v>
      </c>
      <c r="N114" s="543">
        <v>20</v>
      </c>
      <c r="O114" s="543"/>
      <c r="P114" s="543"/>
    </row>
    <row r="115" spans="1:16" x14ac:dyDescent="0.35">
      <c r="A115" s="543"/>
      <c r="B115" s="543" t="s">
        <v>59</v>
      </c>
      <c r="C115" s="543">
        <v>26</v>
      </c>
      <c r="D115" s="543">
        <v>18</v>
      </c>
      <c r="E115" s="543" t="s">
        <v>108</v>
      </c>
      <c r="F115" s="543" t="s">
        <v>108</v>
      </c>
      <c r="G115" s="543">
        <v>1</v>
      </c>
      <c r="H115" s="543" t="s">
        <v>108</v>
      </c>
      <c r="I115" s="543" t="s">
        <v>108</v>
      </c>
      <c r="J115" s="543" t="s">
        <v>108</v>
      </c>
      <c r="K115" s="543" t="s">
        <v>108</v>
      </c>
      <c r="L115" s="543">
        <v>10</v>
      </c>
      <c r="M115" s="543">
        <v>27</v>
      </c>
      <c r="N115" s="543">
        <v>22</v>
      </c>
      <c r="O115" s="543"/>
      <c r="P115" s="543"/>
    </row>
    <row r="116" spans="1:16" x14ac:dyDescent="0.35">
      <c r="A116" s="543"/>
      <c r="B116" s="543" t="s">
        <v>95</v>
      </c>
      <c r="C116" s="543">
        <v>23</v>
      </c>
      <c r="D116" s="543" t="s">
        <v>108</v>
      </c>
      <c r="E116" s="543">
        <v>6</v>
      </c>
      <c r="F116" s="543">
        <v>9</v>
      </c>
      <c r="G116" s="543" t="s">
        <v>108</v>
      </c>
      <c r="H116" s="543" t="s">
        <v>108</v>
      </c>
      <c r="I116" s="543" t="s">
        <v>108</v>
      </c>
      <c r="J116" s="543">
        <v>7</v>
      </c>
      <c r="K116" s="543">
        <v>3</v>
      </c>
      <c r="L116" s="543" t="s">
        <v>108</v>
      </c>
      <c r="M116" s="543" t="s">
        <v>108</v>
      </c>
      <c r="N116" s="543" t="s">
        <v>108</v>
      </c>
      <c r="O116" s="543"/>
      <c r="P116" s="543"/>
    </row>
    <row r="117" spans="1:16" x14ac:dyDescent="0.35">
      <c r="A117" s="543"/>
      <c r="B117" s="543" t="s">
        <v>56</v>
      </c>
      <c r="C117" s="543">
        <v>21</v>
      </c>
      <c r="D117" s="543">
        <v>9</v>
      </c>
      <c r="E117" s="543">
        <v>18</v>
      </c>
      <c r="F117" s="543">
        <v>9</v>
      </c>
      <c r="G117" s="543" t="s">
        <v>108</v>
      </c>
      <c r="H117" s="543" t="s">
        <v>108</v>
      </c>
      <c r="I117" s="543" t="s">
        <v>108</v>
      </c>
      <c r="J117" s="543">
        <v>3</v>
      </c>
      <c r="K117" s="543">
        <v>17</v>
      </c>
      <c r="L117" s="543">
        <v>17</v>
      </c>
      <c r="M117" s="543">
        <v>16</v>
      </c>
      <c r="N117" s="543">
        <v>39</v>
      </c>
      <c r="O117" s="543"/>
      <c r="P117" s="543"/>
    </row>
    <row r="118" spans="1:16" x14ac:dyDescent="0.35">
      <c r="A118" s="543"/>
      <c r="B118" s="543" t="s">
        <v>90</v>
      </c>
      <c r="C118" s="543">
        <v>12</v>
      </c>
      <c r="D118" s="543" t="s">
        <v>108</v>
      </c>
      <c r="E118" s="543" t="s">
        <v>108</v>
      </c>
      <c r="F118" s="543" t="s">
        <v>108</v>
      </c>
      <c r="G118" s="543">
        <v>2</v>
      </c>
      <c r="H118" s="543" t="s">
        <v>108</v>
      </c>
      <c r="I118" s="543" t="s">
        <v>108</v>
      </c>
      <c r="J118" s="543">
        <v>4</v>
      </c>
      <c r="K118" s="543">
        <v>20</v>
      </c>
      <c r="L118" s="543">
        <v>22</v>
      </c>
      <c r="M118" s="543">
        <v>18</v>
      </c>
      <c r="N118" s="543">
        <v>12</v>
      </c>
      <c r="O118" s="543"/>
      <c r="P118" s="543"/>
    </row>
    <row r="119" spans="1:16" x14ac:dyDescent="0.35">
      <c r="A119" s="543"/>
      <c r="B119" s="543" t="s">
        <v>52</v>
      </c>
      <c r="C119" s="543">
        <v>100</v>
      </c>
      <c r="D119" s="543">
        <v>30</v>
      </c>
      <c r="E119" s="543">
        <v>45</v>
      </c>
      <c r="F119" s="543">
        <v>25</v>
      </c>
      <c r="G119" s="543" t="s">
        <v>108</v>
      </c>
      <c r="H119" s="543" t="s">
        <v>108</v>
      </c>
      <c r="I119" s="543">
        <v>8</v>
      </c>
      <c r="J119" s="543">
        <v>2</v>
      </c>
      <c r="K119" s="543">
        <v>22</v>
      </c>
      <c r="L119" s="543">
        <v>2</v>
      </c>
      <c r="M119" s="543">
        <v>21</v>
      </c>
      <c r="N119" s="543">
        <v>20</v>
      </c>
      <c r="O119" s="543"/>
      <c r="P119" s="543"/>
    </row>
    <row r="120" spans="1:16" x14ac:dyDescent="0.35">
      <c r="A120" s="543"/>
      <c r="B120" s="543" t="s">
        <v>190</v>
      </c>
      <c r="C120" s="543">
        <v>21</v>
      </c>
      <c r="D120" s="543">
        <v>33</v>
      </c>
      <c r="E120" s="543">
        <v>21</v>
      </c>
      <c r="F120" s="543">
        <v>9</v>
      </c>
      <c r="G120" s="543" t="s">
        <v>108</v>
      </c>
      <c r="H120" s="543" t="s">
        <v>108</v>
      </c>
      <c r="I120" s="543" t="s">
        <v>108</v>
      </c>
      <c r="J120" s="543">
        <v>12</v>
      </c>
      <c r="K120" s="543">
        <v>37</v>
      </c>
      <c r="L120" s="543" t="s">
        <v>108</v>
      </c>
      <c r="M120" s="543">
        <v>21</v>
      </c>
      <c r="N120" s="543">
        <v>12</v>
      </c>
      <c r="O120" s="543"/>
      <c r="P120" s="543"/>
    </row>
    <row r="121" spans="1:16" x14ac:dyDescent="0.35">
      <c r="A121" s="543"/>
      <c r="B121" s="543" t="s">
        <v>191</v>
      </c>
      <c r="C121" s="543" t="s">
        <v>108</v>
      </c>
      <c r="D121" s="543" t="s">
        <v>108</v>
      </c>
      <c r="E121" s="543">
        <v>6</v>
      </c>
      <c r="F121" s="543">
        <v>7</v>
      </c>
      <c r="G121" s="543" t="s">
        <v>108</v>
      </c>
      <c r="H121" s="543" t="s">
        <v>108</v>
      </c>
      <c r="I121" s="543">
        <v>4</v>
      </c>
      <c r="J121" s="543">
        <v>18</v>
      </c>
      <c r="K121" s="543">
        <v>30</v>
      </c>
      <c r="L121" s="543">
        <v>12</v>
      </c>
      <c r="M121" s="543" t="s">
        <v>108</v>
      </c>
      <c r="N121" s="543" t="s">
        <v>108</v>
      </c>
      <c r="O121" s="543"/>
      <c r="P121" s="543"/>
    </row>
    <row r="122" spans="1:16" x14ac:dyDescent="0.35">
      <c r="A122" s="543"/>
      <c r="B122" s="543" t="s">
        <v>111</v>
      </c>
      <c r="C122" s="543">
        <v>77</v>
      </c>
      <c r="D122" s="543">
        <v>39</v>
      </c>
      <c r="E122" s="543">
        <v>63</v>
      </c>
      <c r="F122" s="543">
        <v>30</v>
      </c>
      <c r="G122" s="543">
        <v>3</v>
      </c>
      <c r="H122" s="543">
        <v>2</v>
      </c>
      <c r="I122" s="543" t="s">
        <v>108</v>
      </c>
      <c r="J122" s="543">
        <v>15</v>
      </c>
      <c r="K122" s="543">
        <v>12</v>
      </c>
      <c r="L122" s="543">
        <v>54</v>
      </c>
      <c r="M122" s="543">
        <v>20</v>
      </c>
      <c r="N122" s="543">
        <v>38</v>
      </c>
      <c r="O122" s="543"/>
      <c r="P122" s="543"/>
    </row>
    <row r="123" spans="1:16" x14ac:dyDescent="0.35">
      <c r="A123" s="543"/>
      <c r="B123" s="543" t="s">
        <v>94</v>
      </c>
      <c r="C123" s="543">
        <v>12</v>
      </c>
      <c r="D123" s="543">
        <v>40</v>
      </c>
      <c r="E123" s="543">
        <v>30</v>
      </c>
      <c r="F123" s="543">
        <v>37</v>
      </c>
      <c r="G123" s="543" t="s">
        <v>108</v>
      </c>
      <c r="H123" s="543" t="s">
        <v>108</v>
      </c>
      <c r="I123" s="543" t="s">
        <v>108</v>
      </c>
      <c r="J123" s="543">
        <v>5</v>
      </c>
      <c r="K123" s="543">
        <v>21</v>
      </c>
      <c r="L123" s="543">
        <v>6</v>
      </c>
      <c r="M123" s="543">
        <v>22</v>
      </c>
      <c r="N123" s="543">
        <v>63</v>
      </c>
      <c r="O123" s="543"/>
      <c r="P123" s="543"/>
    </row>
    <row r="124" spans="1:16" x14ac:dyDescent="0.35">
      <c r="A124" s="543"/>
      <c r="B124" s="543" t="s">
        <v>117</v>
      </c>
      <c r="C124" s="543" t="s">
        <v>108</v>
      </c>
      <c r="D124" s="543" t="s">
        <v>108</v>
      </c>
      <c r="E124" s="543" t="s">
        <v>108</v>
      </c>
      <c r="F124" s="543">
        <v>5</v>
      </c>
      <c r="G124" s="543" t="s">
        <v>108</v>
      </c>
      <c r="H124" s="543">
        <v>1</v>
      </c>
      <c r="I124" s="543" t="s">
        <v>108</v>
      </c>
      <c r="J124" s="543">
        <v>4</v>
      </c>
      <c r="K124" s="543">
        <v>38</v>
      </c>
      <c r="L124" s="543">
        <v>15</v>
      </c>
      <c r="M124" s="543" t="s">
        <v>108</v>
      </c>
      <c r="N124" s="543" t="s">
        <v>108</v>
      </c>
      <c r="O124" s="543"/>
      <c r="P124" s="543"/>
    </row>
    <row r="125" spans="1:16" x14ac:dyDescent="0.35">
      <c r="A125" s="543"/>
      <c r="B125" s="543" t="s">
        <v>113</v>
      </c>
      <c r="C125" s="543">
        <v>32</v>
      </c>
      <c r="D125" s="543">
        <v>13</v>
      </c>
      <c r="E125" s="543">
        <v>37</v>
      </c>
      <c r="F125" s="543">
        <v>19</v>
      </c>
      <c r="G125" s="543">
        <v>1</v>
      </c>
      <c r="H125" s="543" t="s">
        <v>108</v>
      </c>
      <c r="I125" s="543" t="s">
        <v>108</v>
      </c>
      <c r="J125" s="543">
        <v>25</v>
      </c>
      <c r="K125" s="543">
        <v>21</v>
      </c>
      <c r="L125" s="543">
        <v>80</v>
      </c>
      <c r="M125" s="543">
        <v>69</v>
      </c>
      <c r="N125" s="543">
        <v>32</v>
      </c>
      <c r="O125" s="543"/>
      <c r="P125" s="543"/>
    </row>
    <row r="126" spans="1:16" x14ac:dyDescent="0.35">
      <c r="A126" s="543"/>
      <c r="B126" s="543" t="s">
        <v>58</v>
      </c>
      <c r="C126" s="543">
        <v>157</v>
      </c>
      <c r="D126" s="543">
        <v>75</v>
      </c>
      <c r="E126" s="543" t="s">
        <v>108</v>
      </c>
      <c r="F126" s="543" t="s">
        <v>108</v>
      </c>
      <c r="G126" s="543" t="s">
        <v>108</v>
      </c>
      <c r="H126" s="543">
        <v>2</v>
      </c>
      <c r="I126" s="543" t="s">
        <v>108</v>
      </c>
      <c r="J126" s="543" t="s">
        <v>108</v>
      </c>
      <c r="K126" s="543">
        <v>8</v>
      </c>
      <c r="L126" s="543" t="s">
        <v>108</v>
      </c>
      <c r="M126" s="543">
        <v>20</v>
      </c>
      <c r="N126" s="543">
        <v>9</v>
      </c>
      <c r="O126" s="543"/>
      <c r="P126" s="543"/>
    </row>
    <row r="127" spans="1:16" x14ac:dyDescent="0.35">
      <c r="A127" s="543"/>
      <c r="B127" s="543" t="s">
        <v>189</v>
      </c>
      <c r="C127" s="543">
        <v>4</v>
      </c>
      <c r="D127" s="543">
        <v>3</v>
      </c>
      <c r="E127" s="543" t="s">
        <v>108</v>
      </c>
      <c r="F127" s="543" t="s">
        <v>108</v>
      </c>
      <c r="G127" s="543" t="s">
        <v>108</v>
      </c>
      <c r="H127" s="543" t="s">
        <v>108</v>
      </c>
      <c r="I127" s="543" t="s">
        <v>108</v>
      </c>
      <c r="J127" s="543" t="s">
        <v>108</v>
      </c>
      <c r="K127" s="543" t="s">
        <v>108</v>
      </c>
      <c r="L127" s="543">
        <v>10</v>
      </c>
      <c r="M127" s="543">
        <v>30</v>
      </c>
      <c r="N127" s="543">
        <v>14</v>
      </c>
      <c r="O127" s="543"/>
      <c r="P127" s="543"/>
    </row>
    <row r="128" spans="1:16" x14ac:dyDescent="0.35">
      <c r="A128" s="543"/>
      <c r="B128" s="543" t="s">
        <v>54</v>
      </c>
      <c r="C128" s="543">
        <v>11</v>
      </c>
      <c r="D128" s="543">
        <v>28</v>
      </c>
      <c r="E128" s="543" t="s">
        <v>108</v>
      </c>
      <c r="F128" s="543" t="s">
        <v>108</v>
      </c>
      <c r="G128" s="543" t="s">
        <v>108</v>
      </c>
      <c r="H128" s="543" t="s">
        <v>108</v>
      </c>
      <c r="I128" s="543" t="s">
        <v>108</v>
      </c>
      <c r="J128" s="543">
        <v>27</v>
      </c>
      <c r="K128" s="543">
        <v>104</v>
      </c>
      <c r="L128" s="543">
        <v>80</v>
      </c>
      <c r="M128" s="543">
        <v>5</v>
      </c>
      <c r="N128" s="543" t="s">
        <v>108</v>
      </c>
      <c r="O128" s="543"/>
      <c r="P128" s="543"/>
    </row>
    <row r="129" spans="1:16" x14ac:dyDescent="0.35">
      <c r="A129" s="543"/>
      <c r="B129" s="543"/>
      <c r="C129" s="543"/>
      <c r="D129" s="543"/>
      <c r="E129" s="543"/>
      <c r="F129" s="543"/>
      <c r="G129" s="543"/>
      <c r="H129" s="543"/>
      <c r="I129" s="543"/>
      <c r="J129" s="543"/>
      <c r="K129" s="543"/>
      <c r="L129" s="543"/>
      <c r="M129" s="543"/>
      <c r="N129" s="543"/>
      <c r="O129" s="543"/>
      <c r="P129" s="543"/>
    </row>
    <row r="130" spans="1:16" x14ac:dyDescent="0.35">
      <c r="A130" s="543">
        <v>2008</v>
      </c>
      <c r="B130" s="543" t="s">
        <v>81</v>
      </c>
      <c r="C130" s="543">
        <v>25</v>
      </c>
      <c r="D130" s="543">
        <v>16</v>
      </c>
      <c r="E130" s="543">
        <v>25</v>
      </c>
      <c r="F130" s="543" t="s">
        <v>108</v>
      </c>
      <c r="G130" s="543" t="s">
        <v>108</v>
      </c>
      <c r="H130" s="543" t="s">
        <v>108</v>
      </c>
      <c r="I130" s="543" t="s">
        <v>108</v>
      </c>
      <c r="J130" s="543" t="s">
        <v>108</v>
      </c>
      <c r="K130" s="543">
        <v>36</v>
      </c>
      <c r="L130" s="543">
        <v>10</v>
      </c>
      <c r="M130" s="543">
        <v>7</v>
      </c>
      <c r="N130" s="543">
        <v>7</v>
      </c>
      <c r="O130" s="543"/>
      <c r="P130" s="543"/>
    </row>
    <row r="131" spans="1:16" x14ac:dyDescent="0.35">
      <c r="A131" s="543"/>
      <c r="B131" s="543" t="s">
        <v>56</v>
      </c>
      <c r="C131" s="543">
        <v>22</v>
      </c>
      <c r="D131" s="543">
        <v>8</v>
      </c>
      <c r="E131" s="543">
        <v>28</v>
      </c>
      <c r="F131" s="543">
        <v>16</v>
      </c>
      <c r="G131" s="543" t="s">
        <v>108</v>
      </c>
      <c r="H131" s="543" t="s">
        <v>108</v>
      </c>
      <c r="I131" s="543">
        <v>4</v>
      </c>
      <c r="J131" s="543">
        <v>7</v>
      </c>
      <c r="K131" s="543">
        <v>28</v>
      </c>
      <c r="L131" s="543">
        <v>14</v>
      </c>
      <c r="M131" s="543">
        <v>6</v>
      </c>
      <c r="N131" s="543">
        <v>8</v>
      </c>
      <c r="O131" s="543"/>
      <c r="P131" s="543"/>
    </row>
    <row r="132" spans="1:16" x14ac:dyDescent="0.35">
      <c r="A132" s="543"/>
      <c r="B132" s="543" t="s">
        <v>90</v>
      </c>
      <c r="C132" s="543">
        <v>19</v>
      </c>
      <c r="D132" s="543">
        <v>2</v>
      </c>
      <c r="E132" s="543">
        <v>1</v>
      </c>
      <c r="F132" s="543">
        <v>16</v>
      </c>
      <c r="G132" s="543">
        <v>3</v>
      </c>
      <c r="H132" s="543">
        <v>2</v>
      </c>
      <c r="I132" s="543">
        <v>2</v>
      </c>
      <c r="J132" s="543">
        <v>16</v>
      </c>
      <c r="K132" s="543">
        <v>39</v>
      </c>
      <c r="L132" s="543">
        <v>35</v>
      </c>
      <c r="M132" s="543">
        <v>52</v>
      </c>
      <c r="N132" s="543">
        <v>39</v>
      </c>
      <c r="O132" s="543"/>
      <c r="P132" s="543"/>
    </row>
    <row r="133" spans="1:16" x14ac:dyDescent="0.35">
      <c r="A133" s="543"/>
      <c r="B133" s="543" t="s">
        <v>52</v>
      </c>
      <c r="C133" s="543">
        <v>94</v>
      </c>
      <c r="D133" s="543">
        <v>183</v>
      </c>
      <c r="E133" s="543">
        <v>146</v>
      </c>
      <c r="F133" s="543">
        <v>32</v>
      </c>
      <c r="G133" s="543">
        <v>1</v>
      </c>
      <c r="H133" s="543" t="s">
        <v>108</v>
      </c>
      <c r="I133" s="543" t="s">
        <v>108</v>
      </c>
      <c r="J133" s="543">
        <v>3</v>
      </c>
      <c r="K133" s="543">
        <v>4</v>
      </c>
      <c r="L133" s="543">
        <v>17</v>
      </c>
      <c r="M133" s="543">
        <v>29</v>
      </c>
      <c r="N133" s="543">
        <v>17</v>
      </c>
      <c r="O133" s="543"/>
      <c r="P133" s="543"/>
    </row>
    <row r="134" spans="1:16" x14ac:dyDescent="0.35">
      <c r="A134" s="543"/>
      <c r="B134" s="543" t="s">
        <v>92</v>
      </c>
      <c r="C134" s="543">
        <v>15</v>
      </c>
      <c r="D134" s="543">
        <v>2</v>
      </c>
      <c r="E134" s="543">
        <v>8</v>
      </c>
      <c r="F134" s="543">
        <v>11</v>
      </c>
      <c r="G134" s="543">
        <v>3</v>
      </c>
      <c r="H134" s="543">
        <v>2</v>
      </c>
      <c r="I134" s="543" t="s">
        <v>108</v>
      </c>
      <c r="J134" s="543">
        <v>3</v>
      </c>
      <c r="K134" s="543">
        <v>11</v>
      </c>
      <c r="L134" s="543">
        <v>30</v>
      </c>
      <c r="M134" s="543">
        <v>13</v>
      </c>
      <c r="N134" s="543">
        <v>7</v>
      </c>
      <c r="O134" s="543"/>
      <c r="P134" s="543"/>
    </row>
    <row r="135" spans="1:16" x14ac:dyDescent="0.35">
      <c r="A135" s="543"/>
      <c r="B135" s="543" t="s">
        <v>111</v>
      </c>
      <c r="C135" s="543">
        <v>54</v>
      </c>
      <c r="D135" s="543">
        <v>50</v>
      </c>
      <c r="E135" s="543">
        <v>37</v>
      </c>
      <c r="F135" s="543">
        <v>15</v>
      </c>
      <c r="G135" s="543">
        <v>6</v>
      </c>
      <c r="H135" s="543">
        <v>1</v>
      </c>
      <c r="I135" s="543" t="s">
        <v>108</v>
      </c>
      <c r="J135" s="543">
        <v>8</v>
      </c>
      <c r="K135" s="543">
        <v>20</v>
      </c>
      <c r="L135" s="543">
        <v>19</v>
      </c>
      <c r="M135" s="543">
        <v>30</v>
      </c>
      <c r="N135" s="543">
        <v>41</v>
      </c>
      <c r="O135" s="543"/>
      <c r="P135" s="543"/>
    </row>
    <row r="136" spans="1:16" x14ac:dyDescent="0.35">
      <c r="A136" s="543"/>
      <c r="B136" s="543" t="s">
        <v>94</v>
      </c>
      <c r="C136" s="543">
        <v>10</v>
      </c>
      <c r="D136" s="543">
        <v>236</v>
      </c>
      <c r="E136" s="543">
        <v>79</v>
      </c>
      <c r="F136" s="543">
        <v>9</v>
      </c>
      <c r="G136" s="543" t="s">
        <v>108</v>
      </c>
      <c r="H136" s="543" t="s">
        <v>108</v>
      </c>
      <c r="I136" s="543">
        <v>8</v>
      </c>
      <c r="J136" s="543" t="s">
        <v>108</v>
      </c>
      <c r="K136" s="543">
        <v>36</v>
      </c>
      <c r="L136" s="543" t="s">
        <v>108</v>
      </c>
      <c r="M136" s="543">
        <v>32</v>
      </c>
      <c r="N136" s="543">
        <v>58</v>
      </c>
      <c r="O136" s="543"/>
      <c r="P136" s="543"/>
    </row>
    <row r="137" spans="1:16" x14ac:dyDescent="0.35">
      <c r="A137" s="543"/>
      <c r="B137" s="543" t="s">
        <v>113</v>
      </c>
      <c r="C137" s="543">
        <v>13</v>
      </c>
      <c r="D137" s="543">
        <v>12</v>
      </c>
      <c r="E137" s="543">
        <v>14</v>
      </c>
      <c r="F137" s="543">
        <v>8</v>
      </c>
      <c r="G137" s="543" t="s">
        <v>108</v>
      </c>
      <c r="H137" s="543" t="s">
        <v>108</v>
      </c>
      <c r="I137" s="543" t="s">
        <v>108</v>
      </c>
      <c r="J137" s="543">
        <v>15</v>
      </c>
      <c r="K137" s="543">
        <v>45</v>
      </c>
      <c r="L137" s="543">
        <v>12</v>
      </c>
      <c r="M137" s="543">
        <v>13</v>
      </c>
      <c r="N137" s="543">
        <v>20</v>
      </c>
      <c r="O137" s="543"/>
      <c r="P137" s="543"/>
    </row>
    <row r="138" spans="1:16" x14ac:dyDescent="0.35">
      <c r="A138" s="543"/>
      <c r="B138" s="543" t="s">
        <v>58</v>
      </c>
      <c r="C138" s="543">
        <v>8</v>
      </c>
      <c r="D138" s="543">
        <v>71</v>
      </c>
      <c r="E138" s="543">
        <v>66</v>
      </c>
      <c r="F138" s="543" t="s">
        <v>108</v>
      </c>
      <c r="G138" s="543" t="s">
        <v>108</v>
      </c>
      <c r="H138" s="543" t="s">
        <v>108</v>
      </c>
      <c r="I138" s="543" t="s">
        <v>108</v>
      </c>
      <c r="J138" s="543">
        <v>10</v>
      </c>
      <c r="K138" s="543">
        <v>25</v>
      </c>
      <c r="L138" s="543" t="s">
        <v>108</v>
      </c>
      <c r="M138" s="543">
        <v>18</v>
      </c>
      <c r="N138" s="543">
        <v>27</v>
      </c>
      <c r="O138" s="543"/>
      <c r="P138" s="543"/>
    </row>
    <row r="139" spans="1:16" x14ac:dyDescent="0.35">
      <c r="A139" s="543"/>
      <c r="B139" s="543" t="s">
        <v>57</v>
      </c>
      <c r="C139" s="543" t="s">
        <v>108</v>
      </c>
      <c r="D139" s="543" t="s">
        <v>108</v>
      </c>
      <c r="E139" s="543">
        <v>45</v>
      </c>
      <c r="F139" s="543" t="s">
        <v>108</v>
      </c>
      <c r="G139" s="543" t="s">
        <v>108</v>
      </c>
      <c r="H139" s="543" t="s">
        <v>108</v>
      </c>
      <c r="I139" s="543">
        <v>12</v>
      </c>
      <c r="J139" s="543">
        <v>4</v>
      </c>
      <c r="K139" s="543" t="s">
        <v>108</v>
      </c>
      <c r="L139" s="543">
        <v>2</v>
      </c>
      <c r="M139" s="543">
        <v>6</v>
      </c>
      <c r="N139" s="543">
        <v>30</v>
      </c>
      <c r="O139" s="543"/>
      <c r="P139" s="543"/>
    </row>
    <row r="140" spans="1:16" x14ac:dyDescent="0.35">
      <c r="A140" s="543"/>
      <c r="B140" s="543" t="s">
        <v>189</v>
      </c>
      <c r="C140" s="543">
        <v>19</v>
      </c>
      <c r="D140" s="543">
        <v>4</v>
      </c>
      <c r="E140" s="543">
        <v>8</v>
      </c>
      <c r="F140" s="543">
        <v>9</v>
      </c>
      <c r="G140" s="543" t="s">
        <v>108</v>
      </c>
      <c r="H140" s="543" t="s">
        <v>108</v>
      </c>
      <c r="I140" s="543" t="s">
        <v>108</v>
      </c>
      <c r="J140" s="543" t="s">
        <v>108</v>
      </c>
      <c r="K140" s="543" t="s">
        <v>108</v>
      </c>
      <c r="L140" s="543">
        <v>13</v>
      </c>
      <c r="M140" s="543">
        <v>35</v>
      </c>
      <c r="N140" s="543">
        <v>51</v>
      </c>
      <c r="O140" s="543"/>
      <c r="P140" s="543"/>
    </row>
    <row r="141" spans="1:16" x14ac:dyDescent="0.35">
      <c r="A141" s="543"/>
      <c r="B141" s="543" t="s">
        <v>192</v>
      </c>
      <c r="C141" s="543">
        <v>99</v>
      </c>
      <c r="D141" s="543">
        <v>16</v>
      </c>
      <c r="E141" s="543">
        <v>28</v>
      </c>
      <c r="F141" s="543">
        <v>12</v>
      </c>
      <c r="G141" s="543">
        <v>9</v>
      </c>
      <c r="H141" s="543">
        <v>9</v>
      </c>
      <c r="I141" s="543">
        <v>1</v>
      </c>
      <c r="J141" s="543">
        <v>19</v>
      </c>
      <c r="K141" s="543">
        <v>32</v>
      </c>
      <c r="L141" s="543">
        <v>38</v>
      </c>
      <c r="M141" s="543">
        <v>51</v>
      </c>
      <c r="N141" s="543">
        <v>193</v>
      </c>
      <c r="O141" s="543"/>
      <c r="P141" s="543"/>
    </row>
    <row r="142" spans="1:16" x14ac:dyDescent="0.35">
      <c r="A142" s="543"/>
      <c r="B142" s="543"/>
      <c r="C142" s="543"/>
      <c r="D142" s="543"/>
      <c r="E142" s="543"/>
      <c r="F142" s="543"/>
      <c r="G142" s="543"/>
      <c r="H142" s="543"/>
      <c r="I142" s="543"/>
      <c r="J142" s="543"/>
      <c r="K142" s="543"/>
      <c r="L142" s="543"/>
      <c r="M142" s="543"/>
      <c r="N142" s="543"/>
      <c r="O142" s="543"/>
      <c r="P142" s="543"/>
    </row>
    <row r="143" spans="1:16" x14ac:dyDescent="0.35">
      <c r="A143" s="543"/>
      <c r="B143" s="543"/>
      <c r="C143" s="543"/>
      <c r="D143" s="543"/>
      <c r="E143" s="543"/>
      <c r="F143" s="543"/>
      <c r="G143" s="543"/>
      <c r="H143" s="543"/>
      <c r="I143" s="543"/>
      <c r="J143" s="543"/>
      <c r="K143" s="543"/>
      <c r="L143" s="543"/>
      <c r="M143" s="543"/>
      <c r="N143" s="543"/>
      <c r="O143" s="543"/>
      <c r="P143" s="543"/>
    </row>
    <row r="144" spans="1:16" x14ac:dyDescent="0.35">
      <c r="A144" s="607" t="s">
        <v>193</v>
      </c>
      <c r="B144" s="543"/>
      <c r="C144" s="543"/>
      <c r="D144" s="543"/>
      <c r="E144" s="543"/>
      <c r="F144" s="543"/>
      <c r="G144" s="543"/>
      <c r="H144" s="543"/>
      <c r="I144" s="543"/>
      <c r="J144" s="543"/>
      <c r="K144" s="543"/>
      <c r="L144" s="543"/>
      <c r="M144" s="543"/>
      <c r="N144" s="543"/>
      <c r="O144" s="543"/>
      <c r="P144" s="543"/>
    </row>
    <row r="145" spans="1:16" x14ac:dyDescent="0.35">
      <c r="A145" s="543"/>
      <c r="B145" s="543"/>
      <c r="C145" s="543"/>
      <c r="D145" s="543"/>
      <c r="E145" s="543"/>
      <c r="F145" s="543"/>
      <c r="G145" s="543"/>
      <c r="H145" s="543"/>
      <c r="I145" s="543"/>
      <c r="J145" s="543"/>
      <c r="K145" s="543"/>
      <c r="L145" s="543"/>
      <c r="M145" s="543"/>
      <c r="N145" s="543"/>
      <c r="O145" s="543"/>
      <c r="P145" s="543"/>
    </row>
    <row r="146" spans="1:16" x14ac:dyDescent="0.35">
      <c r="A146" s="543"/>
      <c r="B146" s="543"/>
      <c r="C146" s="543" t="s">
        <v>54</v>
      </c>
      <c r="D146" s="543" t="s">
        <v>194</v>
      </c>
      <c r="E146" s="543" t="s">
        <v>57</v>
      </c>
      <c r="F146" s="543" t="s">
        <v>59</v>
      </c>
      <c r="G146" s="543" t="s">
        <v>58</v>
      </c>
      <c r="H146" s="543" t="s">
        <v>56</v>
      </c>
      <c r="I146" s="543"/>
      <c r="J146" s="543" t="s">
        <v>54</v>
      </c>
      <c r="K146" s="543" t="s">
        <v>194</v>
      </c>
      <c r="L146" s="543" t="s">
        <v>57</v>
      </c>
      <c r="M146" s="543" t="s">
        <v>59</v>
      </c>
      <c r="N146" s="543" t="s">
        <v>58</v>
      </c>
      <c r="O146" s="543" t="s">
        <v>56</v>
      </c>
      <c r="P146" s="543"/>
    </row>
    <row r="147" spans="1:16" x14ac:dyDescent="0.35">
      <c r="A147" s="543"/>
      <c r="B147" s="543">
        <v>1975</v>
      </c>
      <c r="C147" s="543">
        <v>7</v>
      </c>
      <c r="D147" s="543"/>
      <c r="E147" s="543"/>
      <c r="F147" s="543">
        <v>2</v>
      </c>
      <c r="G147" s="543">
        <v>8</v>
      </c>
      <c r="H147" s="543"/>
      <c r="I147" s="543" t="s">
        <v>55</v>
      </c>
      <c r="J147" s="611">
        <f t="shared" ref="J147:O147" si="0">+AVERAGE(C152:C161)</f>
        <v>31.2</v>
      </c>
      <c r="K147" s="611">
        <f t="shared" si="0"/>
        <v>145.16666666666666</v>
      </c>
      <c r="L147" s="611">
        <f t="shared" si="0"/>
        <v>30</v>
      </c>
      <c r="M147" s="611">
        <f t="shared" si="0"/>
        <v>38.222222222222221</v>
      </c>
      <c r="N147" s="611">
        <f t="shared" si="0"/>
        <v>26.4</v>
      </c>
      <c r="O147" s="611">
        <f t="shared" si="0"/>
        <v>20.9</v>
      </c>
      <c r="P147" s="543"/>
    </row>
    <row r="148" spans="1:16" x14ac:dyDescent="0.35">
      <c r="A148" s="543"/>
      <c r="B148" s="543">
        <v>1976</v>
      </c>
      <c r="C148" s="543">
        <v>22</v>
      </c>
      <c r="D148" s="543"/>
      <c r="E148" s="543">
        <v>30</v>
      </c>
      <c r="F148" s="543">
        <v>56</v>
      </c>
      <c r="G148" s="543">
        <v>5</v>
      </c>
      <c r="H148" s="543"/>
      <c r="I148" s="543" t="s">
        <v>173</v>
      </c>
      <c r="J148" s="611">
        <f t="shared" ref="J148:O148" si="1">+AVERAGE(C172:C181)</f>
        <v>107</v>
      </c>
      <c r="K148" s="611">
        <f t="shared" si="1"/>
        <v>3</v>
      </c>
      <c r="L148" s="611">
        <f t="shared" si="1"/>
        <v>30.777777777777779</v>
      </c>
      <c r="M148" s="611">
        <f t="shared" si="1"/>
        <v>43.1</v>
      </c>
      <c r="N148" s="611">
        <f t="shared" si="1"/>
        <v>75.666666666666671</v>
      </c>
      <c r="O148" s="611">
        <f t="shared" si="1"/>
        <v>25.2</v>
      </c>
      <c r="P148" s="543"/>
    </row>
    <row r="149" spans="1:16" x14ac:dyDescent="0.35">
      <c r="A149" s="543"/>
      <c r="B149" s="543">
        <v>1977</v>
      </c>
      <c r="C149" s="543">
        <v>10</v>
      </c>
      <c r="D149" s="543"/>
      <c r="E149" s="543">
        <v>60</v>
      </c>
      <c r="F149" s="543">
        <v>12</v>
      </c>
      <c r="G149" s="543"/>
      <c r="H149" s="543"/>
      <c r="I149" s="543"/>
      <c r="J149" s="543"/>
      <c r="K149" s="543"/>
      <c r="L149" s="543"/>
      <c r="M149" s="543"/>
      <c r="N149" s="543"/>
      <c r="O149" s="543"/>
      <c r="P149" s="543"/>
    </row>
    <row r="150" spans="1:16" x14ac:dyDescent="0.35">
      <c r="A150" s="543"/>
      <c r="B150" s="543">
        <v>1978</v>
      </c>
      <c r="C150" s="543">
        <v>11</v>
      </c>
      <c r="D150" s="543"/>
      <c r="E150" s="543">
        <v>26</v>
      </c>
      <c r="F150" s="543">
        <v>31</v>
      </c>
      <c r="G150" s="543"/>
      <c r="H150" s="543">
        <v>2</v>
      </c>
      <c r="I150" s="543"/>
      <c r="J150" s="543"/>
      <c r="K150" s="543"/>
      <c r="L150" s="543"/>
      <c r="M150" s="543"/>
      <c r="N150" s="543"/>
      <c r="O150" s="543"/>
      <c r="P150" s="543"/>
    </row>
    <row r="151" spans="1:16" x14ac:dyDescent="0.35">
      <c r="A151" s="543"/>
      <c r="B151" s="543">
        <v>1979</v>
      </c>
      <c r="C151" s="543">
        <v>48</v>
      </c>
      <c r="D151" s="543"/>
      <c r="E151" s="543">
        <v>14</v>
      </c>
      <c r="F151" s="543">
        <v>41</v>
      </c>
      <c r="G151" s="543">
        <v>1</v>
      </c>
      <c r="H151" s="543">
        <v>13</v>
      </c>
      <c r="I151" s="543"/>
      <c r="J151" s="543"/>
      <c r="K151" s="543"/>
      <c r="L151" s="543"/>
      <c r="M151" s="543"/>
      <c r="N151" s="543"/>
      <c r="O151" s="543"/>
      <c r="P151" s="543"/>
    </row>
    <row r="152" spans="1:16" x14ac:dyDescent="0.35">
      <c r="A152" s="543"/>
      <c r="B152" s="543">
        <v>1980</v>
      </c>
      <c r="C152" s="543">
        <v>81</v>
      </c>
      <c r="D152" s="543"/>
      <c r="E152" s="543">
        <v>46</v>
      </c>
      <c r="F152" s="543"/>
      <c r="G152" s="543">
        <v>1</v>
      </c>
      <c r="H152" s="543">
        <v>4</v>
      </c>
      <c r="I152" s="543"/>
      <c r="J152" s="543"/>
      <c r="K152" s="543"/>
      <c r="L152" s="543"/>
      <c r="M152" s="543"/>
      <c r="N152" s="543"/>
      <c r="O152" s="543"/>
      <c r="P152" s="543"/>
    </row>
    <row r="153" spans="1:16" x14ac:dyDescent="0.35">
      <c r="A153" s="543"/>
      <c r="B153" s="543">
        <v>1981</v>
      </c>
      <c r="C153" s="543">
        <v>23</v>
      </c>
      <c r="D153" s="543"/>
      <c r="E153" s="543">
        <v>41</v>
      </c>
      <c r="F153" s="543">
        <v>60</v>
      </c>
      <c r="G153" s="543">
        <v>20</v>
      </c>
      <c r="H153" s="543">
        <v>50</v>
      </c>
      <c r="I153" s="543"/>
      <c r="J153" s="543"/>
      <c r="K153" s="543"/>
      <c r="L153" s="543"/>
      <c r="M153" s="543"/>
      <c r="N153" s="543"/>
      <c r="O153" s="543"/>
      <c r="P153" s="543"/>
    </row>
    <row r="154" spans="1:16" x14ac:dyDescent="0.35">
      <c r="A154" s="543"/>
      <c r="B154" s="543">
        <v>1982</v>
      </c>
      <c r="C154" s="543">
        <v>8</v>
      </c>
      <c r="D154" s="543"/>
      <c r="E154" s="543">
        <v>19</v>
      </c>
      <c r="F154" s="543">
        <v>48</v>
      </c>
      <c r="G154" s="543">
        <v>2</v>
      </c>
      <c r="H154" s="543">
        <v>4</v>
      </c>
      <c r="I154" s="543"/>
      <c r="J154" s="543"/>
      <c r="K154" s="543"/>
      <c r="L154" s="543"/>
      <c r="M154" s="543"/>
      <c r="N154" s="543"/>
      <c r="O154" s="543"/>
      <c r="P154" s="543"/>
    </row>
    <row r="155" spans="1:16" x14ac:dyDescent="0.35">
      <c r="A155" s="543"/>
      <c r="B155" s="543">
        <v>1983</v>
      </c>
      <c r="C155" s="543">
        <v>23</v>
      </c>
      <c r="D155" s="543"/>
      <c r="E155" s="543">
        <v>49</v>
      </c>
      <c r="F155" s="543">
        <v>54</v>
      </c>
      <c r="G155" s="543">
        <v>12</v>
      </c>
      <c r="H155" s="543">
        <v>32</v>
      </c>
      <c r="I155" s="543"/>
      <c r="J155" s="543"/>
      <c r="K155" s="543"/>
      <c r="L155" s="543"/>
      <c r="M155" s="543"/>
      <c r="N155" s="543"/>
      <c r="O155" s="543"/>
      <c r="P155" s="543"/>
    </row>
    <row r="156" spans="1:16" x14ac:dyDescent="0.35">
      <c r="A156" s="543"/>
      <c r="B156" s="543">
        <v>1984</v>
      </c>
      <c r="C156" s="543">
        <v>84</v>
      </c>
      <c r="D156" s="543">
        <v>16</v>
      </c>
      <c r="E156" s="543">
        <v>25</v>
      </c>
      <c r="F156" s="543">
        <v>26</v>
      </c>
      <c r="G156" s="543">
        <v>45</v>
      </c>
      <c r="H156" s="543">
        <v>6</v>
      </c>
      <c r="I156" s="543"/>
      <c r="J156" s="543"/>
      <c r="K156" s="543"/>
      <c r="L156" s="543"/>
      <c r="M156" s="543"/>
      <c r="N156" s="543"/>
      <c r="O156" s="543"/>
      <c r="P156" s="543"/>
    </row>
    <row r="157" spans="1:16" x14ac:dyDescent="0.35">
      <c r="A157" s="543"/>
      <c r="B157" s="543">
        <v>1985</v>
      </c>
      <c r="C157" s="543">
        <v>12</v>
      </c>
      <c r="D157" s="543">
        <v>422</v>
      </c>
      <c r="E157" s="543">
        <v>40</v>
      </c>
      <c r="F157" s="543">
        <v>80</v>
      </c>
      <c r="G157" s="543">
        <v>35</v>
      </c>
      <c r="H157" s="543">
        <v>10</v>
      </c>
      <c r="I157" s="543"/>
      <c r="J157" s="543"/>
      <c r="K157" s="543"/>
      <c r="L157" s="543"/>
      <c r="M157" s="543"/>
      <c r="N157" s="543"/>
      <c r="O157" s="543"/>
      <c r="P157" s="543"/>
    </row>
    <row r="158" spans="1:16" x14ac:dyDescent="0.35">
      <c r="A158" s="543"/>
      <c r="B158" s="543">
        <v>1986</v>
      </c>
      <c r="C158" s="543">
        <v>18</v>
      </c>
      <c r="D158" s="543">
        <v>222</v>
      </c>
      <c r="E158" s="543">
        <v>34</v>
      </c>
      <c r="F158" s="543">
        <v>23</v>
      </c>
      <c r="G158" s="543">
        <v>70</v>
      </c>
      <c r="H158" s="543">
        <v>34</v>
      </c>
      <c r="I158" s="543"/>
      <c r="J158" s="543"/>
      <c r="K158" s="543"/>
      <c r="L158" s="543"/>
      <c r="M158" s="543"/>
      <c r="N158" s="543"/>
      <c r="O158" s="543"/>
      <c r="P158" s="543"/>
    </row>
    <row r="159" spans="1:16" x14ac:dyDescent="0.35">
      <c r="A159" s="543"/>
      <c r="B159" s="543">
        <v>1987</v>
      </c>
      <c r="C159" s="543">
        <v>16</v>
      </c>
      <c r="D159" s="543">
        <v>137</v>
      </c>
      <c r="E159" s="543">
        <v>11</v>
      </c>
      <c r="F159" s="543">
        <v>16</v>
      </c>
      <c r="G159" s="543">
        <v>49</v>
      </c>
      <c r="H159" s="543">
        <v>30</v>
      </c>
      <c r="I159" s="543"/>
      <c r="J159" s="543"/>
      <c r="K159" s="543"/>
      <c r="L159" s="543"/>
      <c r="M159" s="543"/>
      <c r="N159" s="543"/>
      <c r="O159" s="543"/>
      <c r="P159" s="543"/>
    </row>
    <row r="160" spans="1:16" x14ac:dyDescent="0.35">
      <c r="A160" s="543"/>
      <c r="B160" s="543">
        <v>1988</v>
      </c>
      <c r="C160" s="543">
        <v>36</v>
      </c>
      <c r="D160" s="543">
        <v>63</v>
      </c>
      <c r="E160" s="543">
        <v>11</v>
      </c>
      <c r="F160" s="543">
        <v>33</v>
      </c>
      <c r="G160" s="543">
        <v>27</v>
      </c>
      <c r="H160" s="543">
        <v>11</v>
      </c>
      <c r="I160" s="543"/>
      <c r="J160" s="543"/>
      <c r="K160" s="543"/>
      <c r="L160" s="543"/>
      <c r="M160" s="543"/>
      <c r="N160" s="543"/>
      <c r="O160" s="543"/>
      <c r="P160" s="543"/>
    </row>
    <row r="161" spans="1:16" x14ac:dyDescent="0.35">
      <c r="A161" s="543"/>
      <c r="B161" s="543">
        <v>1989</v>
      </c>
      <c r="C161" s="543">
        <v>11</v>
      </c>
      <c r="D161" s="543">
        <v>11</v>
      </c>
      <c r="E161" s="543">
        <v>24</v>
      </c>
      <c r="F161" s="543">
        <v>4</v>
      </c>
      <c r="G161" s="543">
        <v>3</v>
      </c>
      <c r="H161" s="543">
        <v>28</v>
      </c>
      <c r="I161" s="543"/>
      <c r="J161" s="543"/>
      <c r="K161" s="543"/>
      <c r="L161" s="543"/>
      <c r="M161" s="543"/>
      <c r="N161" s="543"/>
      <c r="O161" s="543"/>
      <c r="P161" s="543"/>
    </row>
    <row r="162" spans="1:16" x14ac:dyDescent="0.35">
      <c r="A162" s="543"/>
      <c r="B162" s="543">
        <v>1990</v>
      </c>
      <c r="C162" s="543">
        <v>38</v>
      </c>
      <c r="D162" s="543">
        <v>55</v>
      </c>
      <c r="E162" s="543">
        <v>14</v>
      </c>
      <c r="F162" s="543">
        <v>8</v>
      </c>
      <c r="G162" s="543">
        <v>35</v>
      </c>
      <c r="H162" s="543">
        <v>6</v>
      </c>
      <c r="I162" s="543"/>
      <c r="J162" s="543"/>
      <c r="K162" s="543"/>
      <c r="L162" s="543"/>
      <c r="M162" s="543"/>
      <c r="N162" s="543"/>
      <c r="O162" s="543"/>
      <c r="P162" s="543"/>
    </row>
    <row r="163" spans="1:16" x14ac:dyDescent="0.35">
      <c r="A163" s="543"/>
      <c r="B163" s="543">
        <v>1991</v>
      </c>
      <c r="C163" s="543">
        <v>31</v>
      </c>
      <c r="D163" s="543">
        <v>4</v>
      </c>
      <c r="E163" s="543">
        <v>22</v>
      </c>
      <c r="F163" s="543">
        <v>8</v>
      </c>
      <c r="G163" s="543">
        <v>84</v>
      </c>
      <c r="H163" s="543">
        <v>20</v>
      </c>
      <c r="I163" s="543"/>
      <c r="J163" s="543"/>
      <c r="K163" s="543"/>
      <c r="L163" s="543"/>
      <c r="M163" s="543"/>
      <c r="N163" s="543"/>
      <c r="O163" s="543"/>
      <c r="P163" s="543"/>
    </row>
    <row r="164" spans="1:16" x14ac:dyDescent="0.35">
      <c r="A164" s="543"/>
      <c r="B164" s="543">
        <v>1992</v>
      </c>
      <c r="C164" s="543">
        <v>47</v>
      </c>
      <c r="D164" s="543"/>
      <c r="E164" s="543">
        <v>42</v>
      </c>
      <c r="F164" s="543">
        <v>5</v>
      </c>
      <c r="G164" s="543">
        <v>38</v>
      </c>
      <c r="H164" s="543">
        <v>18</v>
      </c>
      <c r="I164" s="543"/>
      <c r="J164" s="543"/>
      <c r="K164" s="543"/>
      <c r="L164" s="543"/>
      <c r="M164" s="543"/>
      <c r="N164" s="543"/>
      <c r="O164" s="543"/>
      <c r="P164" s="543"/>
    </row>
    <row r="165" spans="1:16" x14ac:dyDescent="0.35">
      <c r="A165" s="543"/>
      <c r="B165" s="543">
        <v>1993</v>
      </c>
      <c r="C165" s="543">
        <v>67</v>
      </c>
      <c r="D165" s="543">
        <v>2</v>
      </c>
      <c r="E165" s="543">
        <v>52</v>
      </c>
      <c r="F165" s="543">
        <v>2</v>
      </c>
      <c r="G165" s="543">
        <v>69</v>
      </c>
      <c r="H165" s="543">
        <v>11</v>
      </c>
      <c r="I165" s="543"/>
      <c r="J165" s="543"/>
      <c r="K165" s="543"/>
      <c r="L165" s="543"/>
      <c r="M165" s="543"/>
      <c r="N165" s="543"/>
      <c r="O165" s="543"/>
      <c r="P165" s="543"/>
    </row>
    <row r="166" spans="1:16" x14ac:dyDescent="0.35">
      <c r="A166" s="543"/>
      <c r="B166" s="543">
        <v>1994</v>
      </c>
      <c r="C166" s="543">
        <v>212</v>
      </c>
      <c r="D166" s="543">
        <v>58</v>
      </c>
      <c r="E166" s="543">
        <v>49</v>
      </c>
      <c r="F166" s="543">
        <v>16</v>
      </c>
      <c r="G166" s="543">
        <v>26</v>
      </c>
      <c r="H166" s="543">
        <v>38</v>
      </c>
      <c r="I166" s="543"/>
      <c r="J166" s="543"/>
      <c r="K166" s="543"/>
      <c r="L166" s="543"/>
      <c r="M166" s="543"/>
      <c r="N166" s="543"/>
      <c r="O166" s="543"/>
      <c r="P166" s="543"/>
    </row>
    <row r="167" spans="1:16" x14ac:dyDescent="0.35">
      <c r="A167" s="543"/>
      <c r="B167" s="543">
        <v>1995</v>
      </c>
      <c r="C167" s="543">
        <v>325</v>
      </c>
      <c r="D167" s="543"/>
      <c r="E167" s="543">
        <v>13</v>
      </c>
      <c r="F167" s="543">
        <v>9</v>
      </c>
      <c r="G167" s="543">
        <v>38</v>
      </c>
      <c r="H167" s="543">
        <v>32</v>
      </c>
      <c r="I167" s="543"/>
      <c r="J167" s="543"/>
      <c r="K167" s="543"/>
      <c r="L167" s="543"/>
      <c r="M167" s="543"/>
      <c r="N167" s="543"/>
      <c r="O167" s="543"/>
      <c r="P167" s="543"/>
    </row>
    <row r="168" spans="1:16" x14ac:dyDescent="0.35">
      <c r="A168" s="543"/>
      <c r="B168" s="543">
        <v>1996</v>
      </c>
      <c r="C168" s="543">
        <v>32</v>
      </c>
      <c r="D168" s="543">
        <v>74</v>
      </c>
      <c r="E168" s="543">
        <v>45</v>
      </c>
      <c r="F168" s="543">
        <v>22</v>
      </c>
      <c r="G168" s="543">
        <v>7</v>
      </c>
      <c r="H168" s="543">
        <v>13</v>
      </c>
      <c r="I168" s="543"/>
      <c r="J168" s="543"/>
      <c r="K168" s="543"/>
      <c r="L168" s="543"/>
      <c r="M168" s="543"/>
      <c r="N168" s="543"/>
      <c r="O168" s="543"/>
      <c r="P168" s="543"/>
    </row>
    <row r="169" spans="1:16" x14ac:dyDescent="0.35">
      <c r="A169" s="543"/>
      <c r="B169" s="543">
        <v>1997</v>
      </c>
      <c r="C169" s="543">
        <v>73</v>
      </c>
      <c r="D169" s="543">
        <v>10</v>
      </c>
      <c r="E169" s="543">
        <v>36</v>
      </c>
      <c r="F169" s="543">
        <v>18</v>
      </c>
      <c r="G169" s="543">
        <v>16</v>
      </c>
      <c r="H169" s="543">
        <v>26</v>
      </c>
      <c r="I169" s="543"/>
      <c r="J169" s="543"/>
      <c r="K169" s="543"/>
      <c r="L169" s="543"/>
      <c r="M169" s="543"/>
      <c r="N169" s="543"/>
      <c r="O169" s="543"/>
      <c r="P169" s="543"/>
    </row>
    <row r="170" spans="1:16" x14ac:dyDescent="0.35">
      <c r="A170" s="543"/>
      <c r="B170" s="543">
        <v>1998</v>
      </c>
      <c r="C170" s="543">
        <v>36</v>
      </c>
      <c r="D170" s="543"/>
      <c r="E170" s="543">
        <v>40</v>
      </c>
      <c r="F170" s="543">
        <v>9</v>
      </c>
      <c r="G170" s="543">
        <v>3</v>
      </c>
      <c r="H170" s="543">
        <v>29</v>
      </c>
      <c r="I170" s="543"/>
      <c r="J170" s="543"/>
      <c r="K170" s="543"/>
      <c r="L170" s="543"/>
      <c r="M170" s="543"/>
      <c r="N170" s="543"/>
      <c r="O170" s="543"/>
      <c r="P170" s="543"/>
    </row>
    <row r="171" spans="1:16" x14ac:dyDescent="0.35">
      <c r="A171" s="543"/>
      <c r="B171" s="543">
        <v>1999</v>
      </c>
      <c r="C171" s="543">
        <v>221</v>
      </c>
      <c r="D171" s="543"/>
      <c r="E171" s="543">
        <v>60</v>
      </c>
      <c r="F171" s="543">
        <v>27</v>
      </c>
      <c r="G171" s="543">
        <v>5</v>
      </c>
      <c r="H171" s="543">
        <v>56</v>
      </c>
      <c r="I171" s="543"/>
      <c r="J171" s="543"/>
      <c r="K171" s="543"/>
      <c r="L171" s="543"/>
      <c r="M171" s="543"/>
      <c r="N171" s="543"/>
      <c r="O171" s="543"/>
      <c r="P171" s="543"/>
    </row>
    <row r="172" spans="1:16" x14ac:dyDescent="0.35">
      <c r="A172" s="543"/>
      <c r="B172" s="543">
        <v>2000</v>
      </c>
      <c r="C172" s="543">
        <v>16</v>
      </c>
      <c r="D172" s="543"/>
      <c r="E172" s="543">
        <v>20</v>
      </c>
      <c r="F172" s="543">
        <v>26</v>
      </c>
      <c r="G172" s="543"/>
      <c r="H172" s="543">
        <v>28</v>
      </c>
      <c r="I172" s="543"/>
      <c r="J172" s="543"/>
      <c r="K172" s="543"/>
      <c r="L172" s="543"/>
      <c r="M172" s="543"/>
      <c r="N172" s="543"/>
      <c r="O172" s="543"/>
      <c r="P172" s="543"/>
    </row>
    <row r="173" spans="1:16" x14ac:dyDescent="0.35">
      <c r="A173" s="543"/>
      <c r="B173" s="543">
        <v>2001</v>
      </c>
      <c r="C173" s="626">
        <v>26</v>
      </c>
      <c r="D173" s="543"/>
      <c r="E173" s="543">
        <v>18</v>
      </c>
      <c r="F173" s="543">
        <v>77</v>
      </c>
      <c r="G173" s="543">
        <v>3</v>
      </c>
      <c r="H173" s="543">
        <v>56</v>
      </c>
      <c r="I173" s="543"/>
      <c r="J173" s="543"/>
      <c r="K173" s="543"/>
      <c r="L173" s="543"/>
      <c r="M173" s="543"/>
      <c r="N173" s="543"/>
      <c r="O173" s="543"/>
      <c r="P173" s="543"/>
    </row>
    <row r="174" spans="1:16" x14ac:dyDescent="0.35">
      <c r="A174" s="543"/>
      <c r="B174" s="543">
        <v>2002</v>
      </c>
      <c r="C174" s="626">
        <v>77</v>
      </c>
      <c r="D174" s="543"/>
      <c r="E174" s="543">
        <v>53</v>
      </c>
      <c r="F174" s="543">
        <v>81</v>
      </c>
      <c r="G174" s="543">
        <v>60</v>
      </c>
      <c r="H174" s="543">
        <v>12</v>
      </c>
      <c r="I174" s="543"/>
      <c r="J174" s="543"/>
      <c r="K174" s="543"/>
      <c r="L174" s="543"/>
      <c r="M174" s="543"/>
      <c r="N174" s="543"/>
      <c r="O174" s="543"/>
      <c r="P174" s="543"/>
    </row>
    <row r="175" spans="1:16" x14ac:dyDescent="0.35">
      <c r="A175" s="543"/>
      <c r="B175" s="543">
        <v>2003</v>
      </c>
      <c r="C175" s="543">
        <v>61</v>
      </c>
      <c r="D175" s="543">
        <v>1</v>
      </c>
      <c r="E175" s="543">
        <v>36</v>
      </c>
      <c r="F175" s="543">
        <v>77</v>
      </c>
      <c r="G175" s="543">
        <v>21</v>
      </c>
      <c r="H175" s="543">
        <v>19</v>
      </c>
      <c r="I175" s="543"/>
      <c r="J175" s="543"/>
      <c r="K175" s="543"/>
      <c r="L175" s="543"/>
      <c r="M175" s="543"/>
      <c r="N175" s="543"/>
      <c r="O175" s="543"/>
      <c r="P175" s="543"/>
    </row>
    <row r="176" spans="1:16" x14ac:dyDescent="0.35">
      <c r="A176" s="543"/>
      <c r="B176" s="543">
        <v>2004</v>
      </c>
      <c r="C176" s="626">
        <v>19</v>
      </c>
      <c r="D176" s="543"/>
      <c r="E176" s="543">
        <v>68</v>
      </c>
      <c r="F176" s="543">
        <v>9</v>
      </c>
      <c r="G176" s="543">
        <v>59</v>
      </c>
      <c r="H176" s="543">
        <v>46</v>
      </c>
      <c r="I176" s="543"/>
      <c r="J176" s="543"/>
      <c r="K176" s="543"/>
      <c r="L176" s="543"/>
      <c r="M176" s="543"/>
      <c r="N176" s="543"/>
      <c r="O176" s="543"/>
      <c r="P176" s="543"/>
    </row>
    <row r="177" spans="1:16" x14ac:dyDescent="0.35">
      <c r="A177" s="543"/>
      <c r="B177" s="543">
        <v>2005</v>
      </c>
      <c r="C177" s="626">
        <v>300</v>
      </c>
      <c r="D177" s="543">
        <v>5</v>
      </c>
      <c r="E177" s="543"/>
      <c r="F177" s="543">
        <v>13</v>
      </c>
      <c r="G177" s="543">
        <v>91</v>
      </c>
      <c r="H177" s="543">
        <v>29</v>
      </c>
      <c r="I177" s="543"/>
      <c r="J177" s="543"/>
      <c r="K177" s="543"/>
      <c r="L177" s="543"/>
      <c r="M177" s="543"/>
      <c r="N177" s="543"/>
      <c r="O177" s="543"/>
      <c r="P177" s="543"/>
    </row>
    <row r="178" spans="1:16" x14ac:dyDescent="0.35">
      <c r="A178" s="543"/>
      <c r="B178" s="543">
        <v>2006</v>
      </c>
      <c r="C178" s="626">
        <v>253</v>
      </c>
      <c r="D178" s="543"/>
      <c r="E178" s="543">
        <v>3</v>
      </c>
      <c r="F178" s="543">
        <v>35</v>
      </c>
      <c r="G178" s="543">
        <v>85</v>
      </c>
      <c r="H178" s="543">
        <v>11</v>
      </c>
      <c r="I178" s="543"/>
      <c r="J178" s="543"/>
      <c r="K178" s="543"/>
      <c r="L178" s="543"/>
      <c r="M178" s="543"/>
      <c r="N178" s="543"/>
      <c r="O178" s="543"/>
      <c r="P178" s="543"/>
    </row>
    <row r="179" spans="1:16" x14ac:dyDescent="0.35">
      <c r="A179" s="543"/>
      <c r="B179" s="543">
        <v>2007</v>
      </c>
      <c r="C179" s="626">
        <v>104</v>
      </c>
      <c r="D179" s="543"/>
      <c r="E179" s="543">
        <v>22</v>
      </c>
      <c r="F179" s="543">
        <v>22</v>
      </c>
      <c r="G179" s="543">
        <v>157</v>
      </c>
      <c r="H179" s="543">
        <v>12</v>
      </c>
      <c r="I179" s="543"/>
      <c r="J179" s="543"/>
      <c r="K179" s="543"/>
      <c r="L179" s="543"/>
      <c r="M179" s="543"/>
      <c r="N179" s="543"/>
      <c r="O179" s="543"/>
      <c r="P179" s="543"/>
    </row>
    <row r="180" spans="1:16" x14ac:dyDescent="0.35">
      <c r="A180" s="543"/>
      <c r="B180" s="543">
        <v>2008</v>
      </c>
      <c r="C180" s="543"/>
      <c r="D180" s="543"/>
      <c r="E180" s="543">
        <v>23</v>
      </c>
      <c r="F180" s="543">
        <v>46</v>
      </c>
      <c r="G180" s="543">
        <v>66</v>
      </c>
      <c r="H180" s="543">
        <v>22</v>
      </c>
      <c r="I180" s="543"/>
      <c r="J180" s="543"/>
      <c r="K180" s="543"/>
      <c r="L180" s="543"/>
      <c r="M180" s="543"/>
      <c r="N180" s="543"/>
      <c r="O180" s="543"/>
      <c r="P180" s="543"/>
    </row>
    <row r="181" spans="1:16" x14ac:dyDescent="0.35">
      <c r="A181" s="543"/>
      <c r="B181" s="543">
        <v>2009</v>
      </c>
      <c r="C181" s="543"/>
      <c r="D181" s="543"/>
      <c r="E181" s="543">
        <v>34</v>
      </c>
      <c r="F181" s="543">
        <v>45</v>
      </c>
      <c r="G181" s="543">
        <v>139</v>
      </c>
      <c r="H181" s="543">
        <v>17</v>
      </c>
      <c r="I181" s="543"/>
      <c r="J181" s="543"/>
      <c r="K181" s="543"/>
      <c r="L181" s="543"/>
      <c r="M181" s="543"/>
      <c r="N181" s="543"/>
      <c r="O181" s="543"/>
      <c r="P181" s="543"/>
    </row>
    <row r="182" spans="1:16" x14ac:dyDescent="0.35">
      <c r="A182" s="543"/>
      <c r="B182" s="543">
        <v>2010</v>
      </c>
      <c r="C182" s="543"/>
      <c r="D182" s="543"/>
      <c r="E182" s="543">
        <v>18</v>
      </c>
      <c r="F182" s="543">
        <v>16</v>
      </c>
      <c r="G182" s="543">
        <v>351</v>
      </c>
      <c r="H182" s="543">
        <v>19</v>
      </c>
      <c r="I182" s="543"/>
      <c r="J182" s="543"/>
      <c r="K182" s="543"/>
      <c r="L182" s="543"/>
      <c r="M182" s="543"/>
      <c r="N182" s="543"/>
      <c r="O182" s="543"/>
      <c r="P182" s="543"/>
    </row>
    <row r="183" spans="1:16" x14ac:dyDescent="0.35">
      <c r="A183" s="543"/>
      <c r="B183" s="543">
        <v>2011</v>
      </c>
      <c r="C183" s="543"/>
      <c r="D183" s="543">
        <v>1</v>
      </c>
      <c r="E183" s="543">
        <v>32</v>
      </c>
      <c r="F183" s="543">
        <v>67</v>
      </c>
      <c r="G183" s="543">
        <v>152</v>
      </c>
      <c r="H183" s="543">
        <v>28</v>
      </c>
      <c r="I183" s="543"/>
      <c r="J183" s="543"/>
      <c r="K183" s="543"/>
      <c r="L183" s="543"/>
      <c r="M183" s="543"/>
      <c r="N183" s="543"/>
      <c r="O183" s="543"/>
      <c r="P183" s="543"/>
    </row>
    <row r="184" spans="1:16" x14ac:dyDescent="0.35">
      <c r="A184" s="543"/>
      <c r="B184" s="543"/>
      <c r="C184" s="627" t="s">
        <v>1111</v>
      </c>
      <c r="D184" s="543"/>
      <c r="E184" s="543"/>
      <c r="F184" s="543"/>
      <c r="G184" s="543"/>
      <c r="H184" s="543"/>
      <c r="I184" s="543"/>
      <c r="J184" s="543"/>
      <c r="K184" s="543"/>
      <c r="L184" s="543"/>
      <c r="M184" s="543"/>
      <c r="N184" s="543"/>
      <c r="O184" s="543"/>
      <c r="P184" s="543"/>
    </row>
  </sheetData>
  <pageMargins left="0.7" right="0.7" top="0.75" bottom="0.75" header="0.3" footer="0.3"/>
  <pageSetup paperSize="9" orientation="portrait" horizontalDpi="0" verticalDpi="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B1" workbookViewId="0">
      <selection activeCell="B22" sqref="B22"/>
    </sheetView>
  </sheetViews>
  <sheetFormatPr defaultRowHeight="14.5" x14ac:dyDescent="0.35"/>
  <sheetData>
    <row r="1" spans="1:18" x14ac:dyDescent="0.35">
      <c r="A1" s="30" t="s">
        <v>197</v>
      </c>
    </row>
    <row r="2" spans="1:18" s="66" customFormat="1" x14ac:dyDescent="0.35">
      <c r="A2" s="30"/>
    </row>
    <row r="3" spans="1:18" s="66" customFormat="1" x14ac:dyDescent="0.35"/>
    <row r="4" spans="1:18" s="66" customFormat="1" x14ac:dyDescent="0.35"/>
    <row r="5" spans="1:18" s="66" customFormat="1" x14ac:dyDescent="0.35"/>
    <row r="6" spans="1:18" s="66" customFormat="1" x14ac:dyDescent="0.35"/>
    <row r="7" spans="1:18" s="66" customFormat="1" x14ac:dyDescent="0.35"/>
    <row r="8" spans="1:18" s="66" customFormat="1" x14ac:dyDescent="0.35">
      <c r="A8" s="30"/>
    </row>
    <row r="9" spans="1:18" s="66" customFormat="1" x14ac:dyDescent="0.35">
      <c r="A9" s="30"/>
      <c r="B9" s="603" t="s">
        <v>1354</v>
      </c>
      <c r="C9" s="72"/>
      <c r="D9" s="72"/>
      <c r="E9" s="72"/>
      <c r="F9" s="72"/>
      <c r="G9" s="72"/>
      <c r="H9" s="72"/>
      <c r="I9" s="72"/>
    </row>
    <row r="10" spans="1:18" s="66" customFormat="1" x14ac:dyDescent="0.35">
      <c r="A10" s="30"/>
      <c r="B10" s="69"/>
      <c r="C10" s="72"/>
      <c r="D10" s="72"/>
      <c r="E10" s="72"/>
      <c r="F10" s="72"/>
      <c r="G10" s="72"/>
      <c r="H10" s="72"/>
      <c r="I10" s="72"/>
    </row>
    <row r="11" spans="1:18" s="66" customFormat="1" ht="24" x14ac:dyDescent="0.35">
      <c r="A11" s="30"/>
      <c r="B11" s="69"/>
      <c r="C11" s="70" t="s">
        <v>200</v>
      </c>
      <c r="D11" s="70" t="s">
        <v>201</v>
      </c>
      <c r="E11" s="70" t="s">
        <v>202</v>
      </c>
      <c r="F11" s="70" t="s">
        <v>203</v>
      </c>
      <c r="G11" s="70" t="s">
        <v>204</v>
      </c>
      <c r="H11" s="70" t="s">
        <v>205</v>
      </c>
      <c r="I11" s="70" t="s">
        <v>199</v>
      </c>
    </row>
    <row r="12" spans="1:18" s="66" customFormat="1" x14ac:dyDescent="0.35">
      <c r="A12" s="30"/>
      <c r="B12" s="69" t="s">
        <v>211</v>
      </c>
      <c r="C12" s="71">
        <v>0.1</v>
      </c>
      <c r="D12" s="71">
        <v>0.2</v>
      </c>
      <c r="E12" s="71">
        <v>0.4</v>
      </c>
      <c r="F12" s="71">
        <v>0.5</v>
      </c>
      <c r="G12" s="71">
        <v>1.9</v>
      </c>
      <c r="H12" s="71">
        <v>2.5</v>
      </c>
      <c r="I12" s="71">
        <v>7.8</v>
      </c>
    </row>
    <row r="13" spans="1:18" x14ac:dyDescent="0.35">
      <c r="A13" s="30"/>
      <c r="B13" s="66" t="s">
        <v>210</v>
      </c>
      <c r="C13" s="71">
        <v>1</v>
      </c>
      <c r="D13" s="71">
        <v>4</v>
      </c>
      <c r="E13" s="71">
        <v>20</v>
      </c>
      <c r="F13" s="71">
        <v>18</v>
      </c>
      <c r="G13" s="71">
        <v>55</v>
      </c>
      <c r="H13" s="71">
        <v>136</v>
      </c>
      <c r="I13" s="71">
        <v>328</v>
      </c>
      <c r="J13" s="66"/>
      <c r="K13" s="66"/>
      <c r="L13" s="66"/>
      <c r="M13" s="66"/>
      <c r="N13" s="66"/>
      <c r="O13" s="66"/>
    </row>
    <row r="14" spans="1:18" s="66" customFormat="1" x14ac:dyDescent="0.35">
      <c r="A14" s="30"/>
      <c r="C14" s="71"/>
      <c r="D14" s="71"/>
      <c r="E14" s="71"/>
      <c r="F14" s="71"/>
      <c r="G14" s="71"/>
      <c r="H14" s="71"/>
      <c r="I14" s="71"/>
    </row>
    <row r="15" spans="1:18" s="66" customFormat="1" x14ac:dyDescent="0.35"/>
    <row r="16" spans="1:18" x14ac:dyDescent="0.35">
      <c r="P16" s="69"/>
      <c r="Q16" s="66"/>
      <c r="R16" s="66"/>
    </row>
    <row r="17" spans="1:18" x14ac:dyDescent="0.35">
      <c r="P17" s="69"/>
      <c r="Q17" s="66"/>
      <c r="R17" s="66"/>
    </row>
    <row r="18" spans="1:18" x14ac:dyDescent="0.35">
      <c r="P18" s="69"/>
      <c r="Q18" s="66"/>
      <c r="R18" s="66"/>
    </row>
    <row r="19" spans="1:18" x14ac:dyDescent="0.35">
      <c r="P19" s="69"/>
      <c r="Q19" s="66"/>
      <c r="R19" s="66"/>
    </row>
    <row r="20" spans="1:18" x14ac:dyDescent="0.35">
      <c r="P20" s="69"/>
      <c r="Q20" s="66"/>
      <c r="R20" s="66"/>
    </row>
    <row r="21" spans="1:18" x14ac:dyDescent="0.35">
      <c r="A21" s="30"/>
      <c r="O21" s="316"/>
      <c r="P21" s="69"/>
      <c r="Q21" s="66"/>
      <c r="R21" s="66"/>
    </row>
    <row r="22" spans="1:18" x14ac:dyDescent="0.35">
      <c r="A22" s="30"/>
      <c r="B22" s="625" t="s">
        <v>1353</v>
      </c>
      <c r="C22" s="316"/>
      <c r="D22" s="316"/>
      <c r="E22" s="316"/>
      <c r="F22" s="316"/>
      <c r="G22" s="316"/>
      <c r="H22" s="316"/>
      <c r="I22" s="316"/>
      <c r="J22" s="316"/>
      <c r="K22" s="316"/>
      <c r="L22" s="316"/>
      <c r="M22" s="316"/>
      <c r="N22" s="316"/>
      <c r="O22" s="316"/>
      <c r="P22" s="69"/>
      <c r="Q22" s="66"/>
      <c r="R22" s="66"/>
    </row>
    <row r="23" spans="1:18" x14ac:dyDescent="0.35">
      <c r="A23" s="30"/>
      <c r="B23" s="69"/>
      <c r="C23" s="315" t="s">
        <v>0</v>
      </c>
      <c r="D23" s="315" t="s">
        <v>1</v>
      </c>
      <c r="E23" s="315" t="s">
        <v>2</v>
      </c>
      <c r="F23" s="68" t="s">
        <v>3</v>
      </c>
      <c r="G23" s="315" t="s">
        <v>4</v>
      </c>
      <c r="H23" s="315" t="s">
        <v>5</v>
      </c>
      <c r="I23" s="315" t="s">
        <v>6</v>
      </c>
      <c r="J23" s="315" t="s">
        <v>7</v>
      </c>
      <c r="K23" s="315" t="s">
        <v>8</v>
      </c>
      <c r="L23" s="315" t="s">
        <v>9</v>
      </c>
      <c r="M23" s="68" t="s">
        <v>10</v>
      </c>
      <c r="N23" s="315" t="s">
        <v>11</v>
      </c>
      <c r="O23" s="71"/>
      <c r="P23" s="69"/>
      <c r="Q23" s="66"/>
      <c r="R23" s="66"/>
    </row>
    <row r="24" spans="1:18" x14ac:dyDescent="0.35">
      <c r="A24" s="30"/>
      <c r="B24" s="69" t="s">
        <v>209</v>
      </c>
      <c r="C24" s="73">
        <v>4.0666666666666664</v>
      </c>
      <c r="D24" s="73">
        <v>2.2000000000000002</v>
      </c>
      <c r="E24" s="73">
        <v>1.4666666666666666</v>
      </c>
      <c r="F24" s="73">
        <v>1.1333333333333333</v>
      </c>
      <c r="G24" s="73">
        <v>0.73333333333333328</v>
      </c>
      <c r="H24" s="73">
        <v>0.66666666666666663</v>
      </c>
      <c r="I24" s="73">
        <v>0.66666666666666663</v>
      </c>
      <c r="J24" s="73">
        <v>0.66666666666666663</v>
      </c>
      <c r="K24" s="73">
        <v>0.8666666666666667</v>
      </c>
      <c r="L24" s="73">
        <v>1.2666666666666666</v>
      </c>
      <c r="M24" s="73">
        <v>2</v>
      </c>
      <c r="N24" s="73">
        <v>4.2666666666666666</v>
      </c>
      <c r="O24" s="71"/>
      <c r="P24" s="69"/>
      <c r="Q24" s="66"/>
      <c r="R24" s="66"/>
    </row>
    <row r="25" spans="1:18" x14ac:dyDescent="0.35">
      <c r="A25" s="66"/>
      <c r="B25" s="69" t="s">
        <v>208</v>
      </c>
      <c r="C25" s="70">
        <v>85</v>
      </c>
      <c r="D25" s="70">
        <v>41</v>
      </c>
      <c r="E25" s="70">
        <v>25</v>
      </c>
      <c r="F25" s="70">
        <v>19</v>
      </c>
      <c r="G25" s="70">
        <v>13</v>
      </c>
      <c r="H25" s="70">
        <v>15</v>
      </c>
      <c r="I25" s="70">
        <v>13</v>
      </c>
      <c r="J25" s="70">
        <v>22</v>
      </c>
      <c r="K25" s="70">
        <v>23</v>
      </c>
      <c r="L25" s="70">
        <v>26</v>
      </c>
      <c r="M25" s="70">
        <v>46</v>
      </c>
      <c r="N25" s="70">
        <v>70</v>
      </c>
      <c r="P25" s="286"/>
      <c r="Q25" s="66"/>
      <c r="R25" s="66"/>
    </row>
    <row r="26" spans="1:18" x14ac:dyDescent="0.35">
      <c r="A26" s="66"/>
      <c r="B26" s="66"/>
      <c r="C26" s="66"/>
      <c r="D26" s="66"/>
      <c r="E26" s="66"/>
      <c r="F26" s="66"/>
      <c r="G26" s="66"/>
      <c r="H26" s="66"/>
      <c r="I26" s="66"/>
      <c r="J26" s="66"/>
      <c r="K26" s="66"/>
      <c r="L26" s="66"/>
      <c r="M26" s="66"/>
      <c r="N26" s="66"/>
      <c r="O26" s="66"/>
      <c r="P26" s="69"/>
      <c r="Q26" s="66"/>
    </row>
    <row r="27" spans="1:18" x14ac:dyDescent="0.35">
      <c r="A27" s="618" t="s">
        <v>212</v>
      </c>
      <c r="B27" s="545"/>
      <c r="C27" s="545"/>
      <c r="D27" s="545"/>
      <c r="E27" s="545"/>
      <c r="F27" s="545"/>
      <c r="G27" s="545"/>
      <c r="H27" s="545"/>
      <c r="I27" s="545"/>
      <c r="J27" s="545"/>
      <c r="K27" s="545"/>
      <c r="L27" s="545"/>
      <c r="M27" s="545"/>
      <c r="N27" s="545"/>
      <c r="O27" s="545"/>
      <c r="P27" s="69"/>
      <c r="Q27" s="66"/>
      <c r="R27" s="66"/>
    </row>
    <row r="28" spans="1:18" ht="47" x14ac:dyDescent="0.35">
      <c r="A28" s="619"/>
      <c r="B28" s="620" t="s">
        <v>0</v>
      </c>
      <c r="C28" s="620" t="s">
        <v>1</v>
      </c>
      <c r="D28" s="620" t="s">
        <v>2</v>
      </c>
      <c r="E28" s="621" t="s">
        <v>3</v>
      </c>
      <c r="F28" s="620" t="s">
        <v>4</v>
      </c>
      <c r="G28" s="620" t="s">
        <v>5</v>
      </c>
      <c r="H28" s="620" t="s">
        <v>6</v>
      </c>
      <c r="I28" s="620" t="s">
        <v>7</v>
      </c>
      <c r="J28" s="620" t="s">
        <v>8</v>
      </c>
      <c r="K28" s="620" t="s">
        <v>9</v>
      </c>
      <c r="L28" s="621" t="s">
        <v>10</v>
      </c>
      <c r="M28" s="620" t="s">
        <v>11</v>
      </c>
      <c r="N28" s="620" t="s">
        <v>12</v>
      </c>
      <c r="O28" s="620" t="s">
        <v>198</v>
      </c>
      <c r="P28" s="69"/>
      <c r="Q28" s="66"/>
      <c r="R28" s="66"/>
    </row>
    <row r="29" spans="1:18" ht="24" x14ac:dyDescent="0.35">
      <c r="A29" s="619" t="s">
        <v>200</v>
      </c>
      <c r="B29" s="620" t="s">
        <v>14</v>
      </c>
      <c r="C29" s="620" t="s">
        <v>14</v>
      </c>
      <c r="D29" s="620" t="s">
        <v>14</v>
      </c>
      <c r="E29" s="621" t="s">
        <v>14</v>
      </c>
      <c r="F29" s="620" t="s">
        <v>14</v>
      </c>
      <c r="G29" s="620" t="s">
        <v>14</v>
      </c>
      <c r="H29" s="620" t="s">
        <v>14</v>
      </c>
      <c r="I29" s="620">
        <v>1</v>
      </c>
      <c r="J29" s="620" t="s">
        <v>14</v>
      </c>
      <c r="K29" s="620" t="s">
        <v>14</v>
      </c>
      <c r="L29" s="621" t="s">
        <v>14</v>
      </c>
      <c r="M29" s="620" t="s">
        <v>14</v>
      </c>
      <c r="N29" s="622">
        <v>1</v>
      </c>
      <c r="O29" s="622">
        <v>0.1</v>
      </c>
      <c r="P29" s="69"/>
      <c r="Q29" s="66"/>
      <c r="R29" s="66"/>
    </row>
    <row r="30" spans="1:18" ht="24" x14ac:dyDescent="0.35">
      <c r="A30" s="619" t="s">
        <v>201</v>
      </c>
      <c r="B30" s="620" t="s">
        <v>14</v>
      </c>
      <c r="C30" s="620" t="s">
        <v>14</v>
      </c>
      <c r="D30" s="620">
        <v>2</v>
      </c>
      <c r="E30" s="620">
        <v>1</v>
      </c>
      <c r="F30" s="620" t="s">
        <v>14</v>
      </c>
      <c r="G30" s="621">
        <v>1</v>
      </c>
      <c r="H30" s="621"/>
      <c r="I30" s="621" t="s">
        <v>14</v>
      </c>
      <c r="J30" s="621" t="s">
        <v>14</v>
      </c>
      <c r="K30" s="621" t="s">
        <v>14</v>
      </c>
      <c r="L30" s="621" t="s">
        <v>14</v>
      </c>
      <c r="M30" s="621" t="s">
        <v>14</v>
      </c>
      <c r="N30" s="622">
        <v>4</v>
      </c>
      <c r="O30" s="622">
        <v>0.2</v>
      </c>
      <c r="P30" s="66"/>
      <c r="Q30" s="66"/>
      <c r="R30" s="66"/>
    </row>
    <row r="31" spans="1:18" ht="24" x14ac:dyDescent="0.35">
      <c r="A31" s="619" t="s">
        <v>202</v>
      </c>
      <c r="B31" s="620">
        <v>4</v>
      </c>
      <c r="C31" s="620">
        <v>2</v>
      </c>
      <c r="D31" s="620" t="s">
        <v>14</v>
      </c>
      <c r="E31" s="620" t="s">
        <v>14</v>
      </c>
      <c r="F31" s="620" t="s">
        <v>14</v>
      </c>
      <c r="G31" s="620">
        <v>2</v>
      </c>
      <c r="H31" s="620">
        <v>1</v>
      </c>
      <c r="I31" s="620">
        <v>4</v>
      </c>
      <c r="J31" s="620">
        <v>3</v>
      </c>
      <c r="K31" s="620">
        <v>1</v>
      </c>
      <c r="L31" s="620">
        <v>2</v>
      </c>
      <c r="M31" s="620">
        <v>1</v>
      </c>
      <c r="N31" s="622">
        <v>20</v>
      </c>
      <c r="O31" s="622">
        <v>0.4</v>
      </c>
      <c r="P31" s="66"/>
      <c r="Q31" s="66"/>
      <c r="R31" s="66"/>
    </row>
    <row r="32" spans="1:18" ht="24" x14ac:dyDescent="0.35">
      <c r="A32" s="619" t="s">
        <v>203</v>
      </c>
      <c r="B32" s="620">
        <v>1</v>
      </c>
      <c r="C32" s="620">
        <v>3</v>
      </c>
      <c r="D32" s="620" t="s">
        <v>14</v>
      </c>
      <c r="E32" s="620" t="s">
        <v>14</v>
      </c>
      <c r="F32" s="621"/>
      <c r="G32" s="620">
        <v>1</v>
      </c>
      <c r="H32" s="620">
        <v>1</v>
      </c>
      <c r="I32" s="620">
        <v>1</v>
      </c>
      <c r="J32" s="620">
        <v>2</v>
      </c>
      <c r="K32" s="620">
        <v>5</v>
      </c>
      <c r="L32" s="620">
        <v>2</v>
      </c>
      <c r="M32" s="620">
        <v>2</v>
      </c>
      <c r="N32" s="622">
        <v>18</v>
      </c>
      <c r="O32" s="622">
        <v>0.5</v>
      </c>
    </row>
    <row r="33" spans="1:15" ht="24" x14ac:dyDescent="0.35">
      <c r="A33" s="619" t="s">
        <v>204</v>
      </c>
      <c r="B33" s="620">
        <v>19</v>
      </c>
      <c r="C33" s="620">
        <v>3</v>
      </c>
      <c r="D33" s="620">
        <v>1</v>
      </c>
      <c r="E33" s="620">
        <v>1</v>
      </c>
      <c r="F33" s="620">
        <v>2</v>
      </c>
      <c r="G33" s="620">
        <v>1</v>
      </c>
      <c r="H33" s="620">
        <v>1</v>
      </c>
      <c r="I33" s="620">
        <v>6</v>
      </c>
      <c r="J33" s="620">
        <v>5</v>
      </c>
      <c r="K33" s="620">
        <v>1</v>
      </c>
      <c r="L33" s="620">
        <v>12</v>
      </c>
      <c r="M33" s="620">
        <v>3</v>
      </c>
      <c r="N33" s="622">
        <v>55</v>
      </c>
      <c r="O33" s="622">
        <v>1.9</v>
      </c>
    </row>
    <row r="34" spans="1:15" ht="24" x14ac:dyDescent="0.35">
      <c r="A34" s="619" t="s">
        <v>205</v>
      </c>
      <c r="B34" s="620">
        <v>24</v>
      </c>
      <c r="C34" s="620">
        <v>9</v>
      </c>
      <c r="D34" s="620">
        <v>10</v>
      </c>
      <c r="E34" s="620">
        <v>9</v>
      </c>
      <c r="F34" s="620">
        <v>6</v>
      </c>
      <c r="G34" s="620">
        <v>6</v>
      </c>
      <c r="H34" s="620">
        <v>7</v>
      </c>
      <c r="I34" s="620">
        <v>6</v>
      </c>
      <c r="J34" s="620">
        <v>6</v>
      </c>
      <c r="K34" s="620">
        <v>7</v>
      </c>
      <c r="L34" s="620">
        <v>21</v>
      </c>
      <c r="M34" s="620">
        <v>25</v>
      </c>
      <c r="N34" s="622">
        <v>136</v>
      </c>
      <c r="O34" s="622">
        <v>2.5</v>
      </c>
    </row>
    <row r="35" spans="1:15" ht="24" x14ac:dyDescent="0.35">
      <c r="A35" s="619" t="s">
        <v>206</v>
      </c>
      <c r="B35" s="620">
        <v>37</v>
      </c>
      <c r="C35" s="620">
        <v>24</v>
      </c>
      <c r="D35" s="620">
        <v>12</v>
      </c>
      <c r="E35" s="620">
        <v>8</v>
      </c>
      <c r="F35" s="620">
        <v>5</v>
      </c>
      <c r="G35" s="620">
        <v>4</v>
      </c>
      <c r="H35" s="620">
        <v>3</v>
      </c>
      <c r="I35" s="620">
        <v>4</v>
      </c>
      <c r="J35" s="620">
        <v>7</v>
      </c>
      <c r="K35" s="620">
        <v>12</v>
      </c>
      <c r="L35" s="620">
        <v>9</v>
      </c>
      <c r="M35" s="620">
        <v>39</v>
      </c>
      <c r="N35" s="622">
        <v>164</v>
      </c>
      <c r="O35" s="622">
        <v>7.8</v>
      </c>
    </row>
    <row r="36" spans="1:15" x14ac:dyDescent="0.35">
      <c r="A36" s="619" t="s">
        <v>12</v>
      </c>
      <c r="B36" s="623">
        <v>85</v>
      </c>
      <c r="C36" s="623">
        <v>41</v>
      </c>
      <c r="D36" s="623">
        <v>25</v>
      </c>
      <c r="E36" s="623">
        <v>19</v>
      </c>
      <c r="F36" s="623">
        <v>13</v>
      </c>
      <c r="G36" s="623">
        <v>15</v>
      </c>
      <c r="H36" s="623">
        <v>13</v>
      </c>
      <c r="I36" s="623">
        <v>22</v>
      </c>
      <c r="J36" s="623">
        <v>23</v>
      </c>
      <c r="K36" s="623">
        <v>26</v>
      </c>
      <c r="L36" s="623">
        <v>46</v>
      </c>
      <c r="M36" s="623">
        <v>70</v>
      </c>
      <c r="N36" s="622"/>
      <c r="O36" s="622"/>
    </row>
    <row r="37" spans="1:15" x14ac:dyDescent="0.35">
      <c r="A37" s="624" t="s">
        <v>207</v>
      </c>
      <c r="B37" s="572"/>
      <c r="C37" s="572"/>
      <c r="D37" s="572"/>
      <c r="E37" s="572"/>
      <c r="F37" s="572"/>
      <c r="G37" s="572"/>
      <c r="H37" s="572"/>
      <c r="I37" s="572"/>
      <c r="J37" s="572"/>
      <c r="K37" s="572"/>
      <c r="L37" s="572"/>
      <c r="M37" s="572"/>
      <c r="N37" s="572"/>
      <c r="O37" s="572"/>
    </row>
    <row r="38" spans="1:15" x14ac:dyDescent="0.35">
      <c r="A38" s="69"/>
      <c r="B38" s="316"/>
      <c r="C38" s="316"/>
      <c r="D38" s="316"/>
      <c r="E38" s="316"/>
      <c r="F38" s="316"/>
      <c r="G38" s="316"/>
      <c r="H38" s="316"/>
      <c r="I38" s="316"/>
      <c r="J38" s="316"/>
      <c r="K38" s="316"/>
      <c r="L38" s="316"/>
      <c r="M38" s="316"/>
      <c r="N38" s="316"/>
      <c r="O38" s="316"/>
    </row>
    <row r="39" spans="1:15" x14ac:dyDescent="0.35">
      <c r="O39" s="316"/>
    </row>
    <row r="40" spans="1:15" x14ac:dyDescent="0.35">
      <c r="O40" s="316"/>
    </row>
    <row r="41" spans="1:15" x14ac:dyDescent="0.35">
      <c r="O41" s="71"/>
    </row>
    <row r="42" spans="1:15" x14ac:dyDescent="0.35">
      <c r="O42" s="71"/>
    </row>
    <row r="43" spans="1:15" x14ac:dyDescent="0.35">
      <c r="A43" s="69"/>
      <c r="B43" s="72"/>
      <c r="C43" s="72"/>
      <c r="D43" s="72"/>
      <c r="E43" s="72"/>
      <c r="F43" s="72"/>
      <c r="G43" s="72"/>
      <c r="H43" s="72"/>
      <c r="I43" s="72"/>
      <c r="J43" s="72"/>
      <c r="K43" s="72"/>
      <c r="L43" s="72"/>
      <c r="M43" s="72"/>
      <c r="N43" s="71"/>
      <c r="O43" s="71"/>
    </row>
    <row r="44" spans="1:15" x14ac:dyDescent="0.35">
      <c r="A44" s="69"/>
      <c r="B44" s="72"/>
      <c r="C44" s="72"/>
      <c r="D44" s="72"/>
      <c r="E44" s="72"/>
      <c r="F44" s="72"/>
      <c r="G44" s="72"/>
      <c r="H44" s="72"/>
      <c r="I44" s="72"/>
      <c r="J44" s="72"/>
      <c r="K44" s="72"/>
      <c r="L44" s="72"/>
      <c r="M44" s="72"/>
      <c r="N44" s="71"/>
      <c r="O44" s="71"/>
    </row>
    <row r="45" spans="1:15" x14ac:dyDescent="0.35">
      <c r="A45" s="69"/>
      <c r="B45" s="72"/>
      <c r="C45" s="72"/>
      <c r="D45" s="72"/>
      <c r="E45" s="72"/>
      <c r="F45" s="72"/>
      <c r="G45" s="72"/>
      <c r="H45" s="72"/>
      <c r="I45" s="72"/>
      <c r="J45" s="72"/>
      <c r="K45" s="72"/>
      <c r="L45" s="72"/>
      <c r="M45" s="72"/>
      <c r="N45" s="71"/>
      <c r="O45" s="71"/>
    </row>
    <row r="46" spans="1:15" x14ac:dyDescent="0.35">
      <c r="A46" s="69"/>
      <c r="B46" s="72"/>
      <c r="C46" s="72"/>
      <c r="D46" s="72"/>
      <c r="E46" s="72"/>
      <c r="F46" s="72"/>
      <c r="G46" s="72"/>
      <c r="H46" s="72"/>
      <c r="I46" s="72"/>
      <c r="J46" s="72"/>
      <c r="K46" s="72"/>
      <c r="L46" s="72"/>
      <c r="M46" s="72"/>
      <c r="N46" s="71"/>
      <c r="O46" s="71"/>
    </row>
    <row r="47" spans="1:15" x14ac:dyDescent="0.35">
      <c r="I47" s="72"/>
      <c r="J47" s="72"/>
      <c r="K47" s="72"/>
      <c r="L47" s="72"/>
      <c r="M47" s="72"/>
      <c r="N47" s="71"/>
      <c r="O47" s="71"/>
    </row>
    <row r="48" spans="1:15" x14ac:dyDescent="0.35">
      <c r="I48" s="72"/>
      <c r="J48" s="72"/>
      <c r="K48" s="72"/>
      <c r="L48" s="72"/>
      <c r="M48" s="72"/>
      <c r="N48" s="71"/>
      <c r="O48" s="71"/>
    </row>
    <row r="49" spans="9:18" x14ac:dyDescent="0.35">
      <c r="I49" s="72"/>
      <c r="J49" s="72"/>
      <c r="K49" s="72"/>
      <c r="L49" s="72"/>
      <c r="M49" s="72"/>
      <c r="N49" s="71"/>
      <c r="O49" s="71"/>
    </row>
    <row r="51" spans="9:18" x14ac:dyDescent="0.35">
      <c r="K51" s="65"/>
      <c r="R51" s="66"/>
    </row>
  </sheetData>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8"/>
  <sheetViews>
    <sheetView zoomScale="80" zoomScaleNormal="80" workbookViewId="0">
      <selection activeCell="B10" sqref="B10"/>
    </sheetView>
  </sheetViews>
  <sheetFormatPr defaultRowHeight="14.5" x14ac:dyDescent="0.35"/>
  <sheetData>
    <row r="1" spans="1:20" x14ac:dyDescent="0.35">
      <c r="A1" s="30" t="s">
        <v>213</v>
      </c>
    </row>
    <row r="3" spans="1:20" x14ac:dyDescent="0.35">
      <c r="A3" s="66"/>
    </row>
    <row r="4" spans="1:20" x14ac:dyDescent="0.35">
      <c r="A4" s="66"/>
    </row>
    <row r="5" spans="1:20" x14ac:dyDescent="0.35">
      <c r="A5" s="66"/>
    </row>
    <row r="6" spans="1:20" s="66" customFormat="1" x14ac:dyDescent="0.35"/>
    <row r="7" spans="1:20" s="66" customFormat="1" x14ac:dyDescent="0.35"/>
    <row r="8" spans="1:20" x14ac:dyDescent="0.35">
      <c r="A8" s="66"/>
    </row>
    <row r="9" spans="1:20" x14ac:dyDescent="0.35">
      <c r="A9" s="66"/>
      <c r="B9" s="66"/>
      <c r="C9" s="66"/>
      <c r="D9" s="66"/>
      <c r="E9" s="66"/>
      <c r="F9" s="66"/>
      <c r="G9" s="66"/>
      <c r="H9" s="66"/>
      <c r="I9" s="66"/>
      <c r="J9" s="66"/>
      <c r="K9" s="66"/>
      <c r="L9" s="66"/>
      <c r="M9" s="66"/>
      <c r="N9" s="66"/>
      <c r="O9" s="66"/>
      <c r="P9" s="66"/>
      <c r="Q9" s="66"/>
      <c r="R9" s="66"/>
      <c r="S9" s="66"/>
      <c r="T9" s="66"/>
    </row>
    <row r="10" spans="1:20" x14ac:dyDescent="0.35">
      <c r="A10" s="66"/>
      <c r="B10" s="30" t="s">
        <v>1352</v>
      </c>
      <c r="C10" s="66"/>
      <c r="D10" s="66"/>
      <c r="E10" s="66"/>
      <c r="F10" s="66"/>
      <c r="G10" s="66"/>
      <c r="H10" s="66"/>
      <c r="I10" s="66"/>
      <c r="J10" s="66"/>
      <c r="K10" s="66"/>
      <c r="L10" s="66"/>
      <c r="M10" s="66"/>
      <c r="N10" s="66"/>
      <c r="O10" s="66"/>
      <c r="P10" s="66"/>
      <c r="Q10" s="66"/>
      <c r="R10" s="66"/>
      <c r="S10" s="66"/>
      <c r="T10" s="66"/>
    </row>
    <row r="11" spans="1:20" x14ac:dyDescent="0.35">
      <c r="A11" s="66"/>
      <c r="B11" s="76"/>
      <c r="C11" s="77" t="s">
        <v>218</v>
      </c>
      <c r="D11" s="2" t="s">
        <v>219</v>
      </c>
      <c r="E11" s="77" t="s">
        <v>220</v>
      </c>
      <c r="F11" s="66"/>
      <c r="G11" s="66"/>
      <c r="H11" s="66"/>
      <c r="I11" s="66"/>
      <c r="J11" s="66"/>
      <c r="K11" s="66"/>
      <c r="L11" s="66"/>
      <c r="M11" s="66"/>
      <c r="N11" s="66"/>
      <c r="O11" s="66"/>
      <c r="P11" s="66"/>
      <c r="Q11" s="66"/>
      <c r="R11" s="66"/>
      <c r="S11" s="66"/>
      <c r="T11" s="66"/>
    </row>
    <row r="12" spans="1:20" x14ac:dyDescent="0.35">
      <c r="A12" s="66"/>
      <c r="B12" s="66" t="s">
        <v>221</v>
      </c>
      <c r="C12" s="78">
        <v>3</v>
      </c>
      <c r="D12" s="78">
        <v>3</v>
      </c>
      <c r="E12" s="78">
        <v>6</v>
      </c>
      <c r="F12" s="66"/>
    </row>
    <row r="13" spans="1:20" x14ac:dyDescent="0.35">
      <c r="A13" s="66"/>
      <c r="B13" s="66" t="s">
        <v>222</v>
      </c>
      <c r="C13" s="78">
        <v>14</v>
      </c>
      <c r="D13" s="78">
        <v>2</v>
      </c>
      <c r="E13" s="78">
        <v>1</v>
      </c>
      <c r="F13" s="66"/>
    </row>
    <row r="14" spans="1:20" x14ac:dyDescent="0.35">
      <c r="A14" s="66"/>
      <c r="B14" s="66" t="s">
        <v>223</v>
      </c>
      <c r="C14" s="78">
        <v>2</v>
      </c>
      <c r="D14" s="79" t="s">
        <v>14</v>
      </c>
      <c r="E14" s="78">
        <v>1</v>
      </c>
      <c r="F14" s="66"/>
    </row>
    <row r="15" spans="1:20" x14ac:dyDescent="0.35">
      <c r="A15" s="66"/>
      <c r="B15" s="66" t="s">
        <v>224</v>
      </c>
      <c r="C15" s="78">
        <v>1</v>
      </c>
      <c r="D15" s="78">
        <v>2</v>
      </c>
      <c r="E15" s="78">
        <v>3</v>
      </c>
      <c r="F15" s="66"/>
    </row>
    <row r="16" spans="1:20" x14ac:dyDescent="0.35">
      <c r="A16" s="66"/>
      <c r="B16" s="66" t="s">
        <v>225</v>
      </c>
      <c r="C16" s="80">
        <v>2</v>
      </c>
      <c r="D16" s="66"/>
      <c r="E16" s="80"/>
      <c r="F16" s="66"/>
    </row>
    <row r="17" spans="2:18" x14ac:dyDescent="0.35">
      <c r="B17" s="66" t="s">
        <v>226</v>
      </c>
      <c r="E17" s="80">
        <v>2</v>
      </c>
    </row>
    <row r="18" spans="2:18" s="66" customFormat="1" x14ac:dyDescent="0.35">
      <c r="E18" s="80"/>
    </row>
    <row r="19" spans="2:18" s="66" customFormat="1" x14ac:dyDescent="0.35">
      <c r="E19" s="80"/>
    </row>
    <row r="20" spans="2:18" s="66" customFormat="1" x14ac:dyDescent="0.35">
      <c r="E20" s="80"/>
    </row>
    <row r="21" spans="2:18" s="66" customFormat="1" x14ac:dyDescent="0.35">
      <c r="E21" s="80"/>
    </row>
    <row r="22" spans="2:18" s="66" customFormat="1" x14ac:dyDescent="0.35">
      <c r="E22" s="80"/>
    </row>
    <row r="23" spans="2:18" s="66" customFormat="1" x14ac:dyDescent="0.35">
      <c r="E23" s="80"/>
    </row>
    <row r="24" spans="2:18" s="66" customFormat="1" x14ac:dyDescent="0.35">
      <c r="B24" s="34"/>
      <c r="C24" s="34"/>
      <c r="D24" s="34"/>
      <c r="E24" s="34"/>
      <c r="F24" s="34"/>
      <c r="G24" s="34"/>
      <c r="H24" s="34"/>
      <c r="I24" s="34"/>
      <c r="J24" s="34"/>
      <c r="K24" s="34"/>
      <c r="L24" s="34"/>
      <c r="M24" s="34"/>
      <c r="N24" s="34"/>
      <c r="O24" s="34"/>
      <c r="P24" s="34"/>
      <c r="Q24" s="34"/>
      <c r="R24" s="34"/>
    </row>
    <row r="25" spans="2:18" x14ac:dyDescent="0.35">
      <c r="B25" s="39" t="s">
        <v>1351</v>
      </c>
      <c r="C25" s="34"/>
      <c r="D25" s="34"/>
      <c r="E25" s="34"/>
      <c r="F25" s="34"/>
      <c r="G25" s="34"/>
      <c r="H25" s="34"/>
      <c r="I25" s="34"/>
      <c r="J25" s="34"/>
      <c r="K25" s="34"/>
      <c r="L25" s="34"/>
      <c r="M25" s="34"/>
      <c r="N25" s="34"/>
      <c r="O25" s="34"/>
      <c r="P25" s="34"/>
      <c r="Q25" s="34"/>
      <c r="R25" s="34"/>
    </row>
    <row r="26" spans="2:18" s="66" customFormat="1" x14ac:dyDescent="0.35">
      <c r="B26" s="129" t="s">
        <v>0</v>
      </c>
      <c r="C26" s="129" t="s">
        <v>1</v>
      </c>
      <c r="D26" s="306" t="s">
        <v>2</v>
      </c>
      <c r="E26" s="306" t="s">
        <v>3</v>
      </c>
      <c r="F26" s="129" t="s">
        <v>4</v>
      </c>
      <c r="G26" s="129" t="s">
        <v>5</v>
      </c>
      <c r="H26" s="129" t="s">
        <v>6</v>
      </c>
      <c r="I26" s="129" t="s">
        <v>7</v>
      </c>
      <c r="J26" s="129" t="s">
        <v>8</v>
      </c>
      <c r="K26" s="129" t="s">
        <v>9</v>
      </c>
      <c r="L26" s="129" t="s">
        <v>10</v>
      </c>
      <c r="M26" s="129" t="s">
        <v>11</v>
      </c>
      <c r="N26"/>
    </row>
    <row r="27" spans="2:18" s="66" customFormat="1" x14ac:dyDescent="0.35">
      <c r="B27" s="66">
        <v>1019.6</v>
      </c>
      <c r="C27" s="66">
        <v>719.9</v>
      </c>
      <c r="D27" s="66">
        <v>355.5</v>
      </c>
      <c r="E27" s="66">
        <v>13.1</v>
      </c>
      <c r="F27" s="66">
        <v>7.2</v>
      </c>
      <c r="G27" s="66">
        <v>12.3</v>
      </c>
      <c r="H27" s="66">
        <v>49.7</v>
      </c>
      <c r="I27" s="66">
        <v>93.6</v>
      </c>
      <c r="J27" s="66">
        <v>189.4</v>
      </c>
      <c r="K27" s="66">
        <v>408.6</v>
      </c>
      <c r="L27" s="66">
        <v>662.4</v>
      </c>
      <c r="M27" s="66">
        <v>843</v>
      </c>
      <c r="N27"/>
    </row>
    <row r="28" spans="2:18" s="66" customFormat="1" x14ac:dyDescent="0.35"/>
    <row r="33" spans="1:31" s="66" customFormat="1" x14ac:dyDescent="0.35"/>
    <row r="34" spans="1:31" s="66" customFormat="1" x14ac:dyDescent="0.35"/>
    <row r="35" spans="1:31" s="66" customFormat="1" x14ac:dyDescent="0.35"/>
    <row r="36" spans="1:31" s="66" customFormat="1" x14ac:dyDescent="0.35"/>
    <row r="38" spans="1:31" s="66" customFormat="1" x14ac:dyDescent="0.35">
      <c r="B38" s="30" t="s">
        <v>1350</v>
      </c>
      <c r="E38" s="80"/>
    </row>
    <row r="39" spans="1:31" s="66" customFormat="1" x14ac:dyDescent="0.35">
      <c r="A39"/>
      <c r="B39"/>
      <c r="C39" t="s">
        <v>247</v>
      </c>
      <c r="D39"/>
      <c r="E39" t="s">
        <v>20</v>
      </c>
      <c r="F39"/>
      <c r="G39"/>
      <c r="H39"/>
      <c r="I39"/>
      <c r="J39"/>
      <c r="K39"/>
      <c r="L39"/>
      <c r="M39"/>
      <c r="N39"/>
      <c r="O39"/>
      <c r="P39"/>
      <c r="Q39"/>
      <c r="R39"/>
      <c r="S39"/>
      <c r="T39"/>
      <c r="U39"/>
      <c r="V39"/>
      <c r="W39"/>
      <c r="X39"/>
      <c r="Y39"/>
      <c r="Z39"/>
      <c r="AA39"/>
      <c r="AB39"/>
      <c r="AC39"/>
      <c r="AD39"/>
      <c r="AE39"/>
    </row>
    <row r="40" spans="1:31" s="66" customFormat="1" x14ac:dyDescent="0.35">
      <c r="C40" s="66" t="s">
        <v>248</v>
      </c>
      <c r="D40" s="66" t="s">
        <v>249</v>
      </c>
      <c r="E40" s="66" t="s">
        <v>250</v>
      </c>
      <c r="F40" s="66" t="s">
        <v>249</v>
      </c>
    </row>
    <row r="41" spans="1:31" s="66" customFormat="1" x14ac:dyDescent="0.35">
      <c r="B41" s="66" t="s">
        <v>63</v>
      </c>
      <c r="C41" s="66">
        <v>204</v>
      </c>
      <c r="D41" s="66">
        <v>350</v>
      </c>
      <c r="E41" s="66">
        <v>267</v>
      </c>
      <c r="F41" s="66">
        <v>510</v>
      </c>
    </row>
    <row r="42" spans="1:31" s="66" customFormat="1" x14ac:dyDescent="0.35">
      <c r="B42" s="66" t="s">
        <v>1263</v>
      </c>
      <c r="C42" s="66">
        <v>56</v>
      </c>
      <c r="D42" s="66">
        <v>75</v>
      </c>
      <c r="E42" s="66">
        <v>209</v>
      </c>
      <c r="F42" s="66">
        <v>360</v>
      </c>
    </row>
    <row r="43" spans="1:31" x14ac:dyDescent="0.35">
      <c r="B43" t="s">
        <v>64</v>
      </c>
      <c r="C43">
        <v>113</v>
      </c>
      <c r="D43">
        <v>240</v>
      </c>
      <c r="E43">
        <v>68</v>
      </c>
      <c r="F43">
        <v>150</v>
      </c>
    </row>
    <row r="44" spans="1:31" x14ac:dyDescent="0.35">
      <c r="B44" t="s">
        <v>65</v>
      </c>
      <c r="C44">
        <v>274</v>
      </c>
      <c r="D44">
        <v>506</v>
      </c>
      <c r="E44">
        <v>115.5</v>
      </c>
      <c r="F44">
        <v>156</v>
      </c>
    </row>
    <row r="45" spans="1:31" x14ac:dyDescent="0.35">
      <c r="B45" t="s">
        <v>66</v>
      </c>
      <c r="C45">
        <v>233</v>
      </c>
      <c r="D45">
        <v>561</v>
      </c>
      <c r="E45">
        <v>173</v>
      </c>
      <c r="F45">
        <v>264</v>
      </c>
    </row>
    <row r="46" spans="1:31" x14ac:dyDescent="0.35">
      <c r="B46" t="s">
        <v>113</v>
      </c>
      <c r="C46">
        <v>204</v>
      </c>
      <c r="D46">
        <v>300</v>
      </c>
      <c r="E46">
        <v>84</v>
      </c>
      <c r="F46">
        <v>142</v>
      </c>
    </row>
    <row r="47" spans="1:31" x14ac:dyDescent="0.35">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row>
    <row r="48" spans="1:31" x14ac:dyDescent="0.35">
      <c r="B48" s="286" t="s">
        <v>214</v>
      </c>
      <c r="C48" s="69"/>
      <c r="D48" s="69"/>
      <c r="E48" s="69"/>
      <c r="F48" s="69"/>
      <c r="G48" s="69"/>
      <c r="H48" s="69"/>
      <c r="I48" s="69"/>
      <c r="J48" s="69"/>
      <c r="K48" s="69"/>
      <c r="L48" s="69"/>
      <c r="M48" s="69"/>
      <c r="N48" s="69"/>
      <c r="O48" s="69"/>
      <c r="P48" s="69"/>
      <c r="Q48" s="69"/>
      <c r="R48" s="69"/>
      <c r="S48" s="69"/>
      <c r="T48" s="69"/>
      <c r="U48" s="69"/>
    </row>
    <row r="49" spans="1:31" x14ac:dyDescent="0.35">
      <c r="A49" s="66"/>
      <c r="B49" s="69"/>
      <c r="C49" s="69">
        <v>2011</v>
      </c>
      <c r="D49" s="69">
        <v>2010</v>
      </c>
      <c r="E49" s="69">
        <v>2009</v>
      </c>
      <c r="F49" s="69">
        <v>2008</v>
      </c>
      <c r="G49" s="69">
        <v>2007</v>
      </c>
      <c r="H49" s="69">
        <v>2006</v>
      </c>
      <c r="I49" s="69">
        <v>2005</v>
      </c>
      <c r="J49" s="69">
        <v>2004</v>
      </c>
      <c r="K49" s="69">
        <v>2003</v>
      </c>
      <c r="L49" s="69">
        <v>2002</v>
      </c>
      <c r="M49" s="69">
        <v>2001</v>
      </c>
      <c r="N49" s="69">
        <v>2000</v>
      </c>
      <c r="O49" s="69">
        <v>1999</v>
      </c>
      <c r="P49" s="69">
        <v>1998</v>
      </c>
      <c r="Q49" s="69">
        <v>1997</v>
      </c>
      <c r="R49" s="69">
        <v>1996</v>
      </c>
      <c r="S49" s="69">
        <v>1995</v>
      </c>
      <c r="T49" s="69"/>
      <c r="U49" s="69"/>
      <c r="V49" s="66"/>
      <c r="W49" s="66"/>
      <c r="X49" s="66"/>
      <c r="Y49" s="66"/>
      <c r="Z49" s="66"/>
      <c r="AA49" s="66"/>
      <c r="AB49" s="66"/>
      <c r="AC49" s="66"/>
      <c r="AD49" s="66"/>
      <c r="AE49" s="66"/>
    </row>
    <row r="50" spans="1:31" x14ac:dyDescent="0.35">
      <c r="A50" s="66"/>
      <c r="B50" s="69" t="s">
        <v>215</v>
      </c>
      <c r="C50" s="69">
        <v>1</v>
      </c>
      <c r="D50" s="69"/>
      <c r="E50" s="69"/>
      <c r="F50" s="69"/>
      <c r="G50" s="69"/>
      <c r="H50" s="69"/>
      <c r="I50" s="69"/>
      <c r="J50" s="69"/>
      <c r="K50" s="69"/>
      <c r="L50" s="69"/>
      <c r="M50" s="69"/>
      <c r="N50" s="69"/>
      <c r="O50" s="69"/>
      <c r="P50" s="69"/>
      <c r="Q50" s="69"/>
      <c r="R50" s="69"/>
      <c r="S50" s="69">
        <v>1</v>
      </c>
      <c r="T50" s="69"/>
      <c r="U50" s="69"/>
      <c r="V50" s="66"/>
      <c r="W50" s="66"/>
      <c r="X50" s="66"/>
      <c r="Y50" s="66"/>
      <c r="Z50" s="66"/>
      <c r="AA50" s="66"/>
      <c r="AB50" s="66"/>
      <c r="AC50" s="66"/>
      <c r="AD50" s="66"/>
      <c r="AE50" s="66"/>
    </row>
    <row r="51" spans="1:31" x14ac:dyDescent="0.35">
      <c r="A51" s="66"/>
      <c r="B51" s="69" t="s">
        <v>93</v>
      </c>
      <c r="C51" s="69"/>
      <c r="D51" s="69">
        <v>1</v>
      </c>
      <c r="E51" s="69">
        <v>1</v>
      </c>
      <c r="F51" s="69">
        <v>1</v>
      </c>
      <c r="G51" s="69"/>
      <c r="H51" s="69"/>
      <c r="I51" s="69"/>
      <c r="J51" s="69"/>
      <c r="K51" s="69"/>
      <c r="L51" s="69"/>
      <c r="M51" s="69"/>
      <c r="N51" s="69"/>
      <c r="O51" s="69"/>
      <c r="P51" s="69"/>
      <c r="Q51" s="69"/>
      <c r="R51" s="69"/>
      <c r="S51" s="69"/>
      <c r="T51" s="69"/>
      <c r="U51" s="69"/>
      <c r="V51" s="66"/>
      <c r="W51" s="66"/>
      <c r="X51" s="66"/>
      <c r="Y51" s="66"/>
      <c r="Z51" s="66"/>
      <c r="AA51" s="66"/>
      <c r="AB51" s="66"/>
      <c r="AC51" s="66"/>
      <c r="AD51" s="66"/>
      <c r="AE51" s="66"/>
    </row>
    <row r="52" spans="1:31" x14ac:dyDescent="0.35">
      <c r="A52" s="66"/>
      <c r="B52" s="69" t="s">
        <v>216</v>
      </c>
      <c r="C52" s="69"/>
      <c r="D52" s="69"/>
      <c r="E52" s="69"/>
      <c r="F52" s="69"/>
      <c r="G52" s="69"/>
      <c r="H52" s="69"/>
      <c r="I52" s="69"/>
      <c r="J52" s="69"/>
      <c r="K52" s="69"/>
      <c r="L52" s="69"/>
      <c r="M52" s="69"/>
      <c r="N52" s="69"/>
      <c r="O52" s="69"/>
      <c r="P52" s="69">
        <v>1</v>
      </c>
      <c r="Q52" s="69"/>
      <c r="R52" s="69"/>
      <c r="S52" s="69"/>
      <c r="T52" s="69"/>
      <c r="U52" s="69"/>
      <c r="V52" s="66"/>
      <c r="W52" s="66"/>
      <c r="X52" s="66"/>
      <c r="Y52" s="66"/>
      <c r="Z52" s="66"/>
      <c r="AA52" s="66"/>
      <c r="AB52" s="66"/>
      <c r="AC52" s="66"/>
      <c r="AD52" s="66"/>
      <c r="AE52" s="66"/>
    </row>
    <row r="53" spans="1:31" x14ac:dyDescent="0.35">
      <c r="A53" s="66"/>
      <c r="B53" s="69" t="s">
        <v>94</v>
      </c>
      <c r="C53" s="69"/>
      <c r="D53" s="69"/>
      <c r="E53" s="69"/>
      <c r="F53" s="69"/>
      <c r="G53" s="69"/>
      <c r="H53" s="69"/>
      <c r="I53" s="69"/>
      <c r="J53" s="69"/>
      <c r="K53" s="69"/>
      <c r="L53" s="69"/>
      <c r="M53" s="69"/>
      <c r="N53" s="69"/>
      <c r="O53" s="69"/>
      <c r="P53" s="69"/>
      <c r="Q53" s="69" t="s">
        <v>217</v>
      </c>
      <c r="R53" s="69"/>
      <c r="S53" s="69"/>
      <c r="T53" s="69"/>
      <c r="U53" s="69"/>
      <c r="V53" s="66"/>
      <c r="W53" s="66"/>
      <c r="X53" s="66"/>
      <c r="Y53" s="66"/>
      <c r="Z53" s="66"/>
      <c r="AA53" s="66"/>
      <c r="AB53" s="66"/>
      <c r="AC53" s="66"/>
      <c r="AD53" s="66"/>
      <c r="AE53" s="66"/>
    </row>
    <row r="55" spans="1:31" x14ac:dyDescent="0.35">
      <c r="B55" s="543" t="s">
        <v>254</v>
      </c>
      <c r="C55" s="543"/>
      <c r="D55" s="543"/>
      <c r="E55" s="543"/>
      <c r="F55" s="543"/>
      <c r="G55" s="543"/>
      <c r="H55" s="543"/>
      <c r="I55" s="543"/>
      <c r="J55" s="543"/>
      <c r="K55" s="543"/>
      <c r="L55" s="543"/>
      <c r="M55" s="543"/>
      <c r="N55" s="543"/>
      <c r="O55" s="543"/>
      <c r="P55" s="543"/>
      <c r="Q55" s="543"/>
    </row>
    <row r="56" spans="1:31" x14ac:dyDescent="0.35">
      <c r="A56" s="66"/>
      <c r="B56" s="543" t="s">
        <v>227</v>
      </c>
      <c r="C56" s="543" t="s">
        <v>51</v>
      </c>
      <c r="D56" s="566" t="s">
        <v>37</v>
      </c>
      <c r="E56" s="566" t="s">
        <v>38</v>
      </c>
      <c r="F56" s="566" t="s">
        <v>39</v>
      </c>
      <c r="G56" s="566" t="s">
        <v>40</v>
      </c>
      <c r="H56" s="566" t="s">
        <v>39</v>
      </c>
      <c r="I56" s="566" t="s">
        <v>37</v>
      </c>
      <c r="J56" s="566" t="s">
        <v>37</v>
      </c>
      <c r="K56" s="566" t="s">
        <v>40</v>
      </c>
      <c r="L56" s="566" t="s">
        <v>41</v>
      </c>
      <c r="M56" s="566" t="s">
        <v>42</v>
      </c>
      <c r="N56" s="566" t="s">
        <v>43</v>
      </c>
      <c r="O56" s="566" t="s">
        <v>44</v>
      </c>
      <c r="P56" s="613" t="s">
        <v>228</v>
      </c>
      <c r="Q56" s="613" t="s">
        <v>229</v>
      </c>
    </row>
    <row r="57" spans="1:31" x14ac:dyDescent="0.35">
      <c r="A57" s="66" t="s">
        <v>230</v>
      </c>
      <c r="B57" s="543">
        <v>1998</v>
      </c>
      <c r="C57" s="543" t="s">
        <v>63</v>
      </c>
      <c r="D57" s="543">
        <v>361</v>
      </c>
      <c r="E57" s="543">
        <v>232</v>
      </c>
      <c r="F57" s="543">
        <v>59</v>
      </c>
      <c r="G57" s="543" t="s">
        <v>231</v>
      </c>
      <c r="H57" s="543" t="s">
        <v>231</v>
      </c>
      <c r="I57" s="543">
        <v>5</v>
      </c>
      <c r="J57" s="543" t="s">
        <v>231</v>
      </c>
      <c r="K57" s="543">
        <v>7</v>
      </c>
      <c r="L57" s="543">
        <v>124</v>
      </c>
      <c r="M57" s="543">
        <v>356</v>
      </c>
      <c r="N57" s="543">
        <v>425</v>
      </c>
      <c r="O57" s="543">
        <v>371</v>
      </c>
      <c r="P57" s="560">
        <v>1940</v>
      </c>
      <c r="Q57" s="560">
        <v>425</v>
      </c>
    </row>
    <row r="58" spans="1:31" x14ac:dyDescent="0.35">
      <c r="A58" s="66"/>
      <c r="B58" s="543">
        <v>1998</v>
      </c>
      <c r="C58" s="543" t="s">
        <v>65</v>
      </c>
      <c r="D58" s="543">
        <v>40</v>
      </c>
      <c r="E58" s="543">
        <v>85</v>
      </c>
      <c r="F58" s="543">
        <v>10</v>
      </c>
      <c r="G58" s="543" t="s">
        <v>231</v>
      </c>
      <c r="H58" s="543" t="s">
        <v>231</v>
      </c>
      <c r="I58" s="543" t="s">
        <v>231</v>
      </c>
      <c r="J58" s="543" t="s">
        <v>231</v>
      </c>
      <c r="K58" s="543" t="s">
        <v>231</v>
      </c>
      <c r="L58" s="543" t="s">
        <v>231</v>
      </c>
      <c r="M58" s="543">
        <v>11</v>
      </c>
      <c r="N58" s="543">
        <v>1</v>
      </c>
      <c r="O58" s="543">
        <v>14</v>
      </c>
      <c r="P58" s="560">
        <v>161</v>
      </c>
      <c r="Q58" s="560">
        <v>85</v>
      </c>
    </row>
    <row r="59" spans="1:31" x14ac:dyDescent="0.35">
      <c r="A59" s="66"/>
      <c r="B59" s="543">
        <v>1998</v>
      </c>
      <c r="C59" s="543" t="s">
        <v>232</v>
      </c>
      <c r="D59" s="543">
        <v>81</v>
      </c>
      <c r="E59" s="543">
        <v>17</v>
      </c>
      <c r="F59" s="543" t="s">
        <v>231</v>
      </c>
      <c r="G59" s="543" t="s">
        <v>231</v>
      </c>
      <c r="H59" s="543" t="s">
        <v>231</v>
      </c>
      <c r="I59" s="543" t="s">
        <v>231</v>
      </c>
      <c r="J59" s="543" t="s">
        <v>231</v>
      </c>
      <c r="K59" s="543" t="s">
        <v>231</v>
      </c>
      <c r="L59" s="543" t="s">
        <v>231</v>
      </c>
      <c r="M59" s="543">
        <v>54</v>
      </c>
      <c r="N59" s="543">
        <v>76</v>
      </c>
      <c r="O59" s="543">
        <v>76</v>
      </c>
      <c r="P59" s="560">
        <v>304</v>
      </c>
      <c r="Q59" s="560">
        <v>81</v>
      </c>
    </row>
    <row r="60" spans="1:31" x14ac:dyDescent="0.35">
      <c r="A60" s="66"/>
      <c r="B60" s="543">
        <v>1998</v>
      </c>
      <c r="C60" s="543" t="s">
        <v>233</v>
      </c>
      <c r="D60" s="543">
        <v>77</v>
      </c>
      <c r="E60" s="543">
        <v>140</v>
      </c>
      <c r="F60" s="543">
        <v>37</v>
      </c>
      <c r="G60" s="543">
        <v>10</v>
      </c>
      <c r="H60" s="543">
        <v>4</v>
      </c>
      <c r="I60" s="543">
        <v>3</v>
      </c>
      <c r="J60" s="543">
        <v>6</v>
      </c>
      <c r="K60" s="543">
        <v>4</v>
      </c>
      <c r="L60" s="543">
        <v>46</v>
      </c>
      <c r="M60" s="543">
        <v>106</v>
      </c>
      <c r="N60" s="543">
        <v>120</v>
      </c>
      <c r="O60" s="543">
        <v>164</v>
      </c>
      <c r="P60" s="560">
        <v>717</v>
      </c>
      <c r="Q60" s="560">
        <v>164</v>
      </c>
    </row>
    <row r="61" spans="1:31" x14ac:dyDescent="0.35">
      <c r="A61" s="66"/>
      <c r="B61" s="543">
        <v>1998</v>
      </c>
      <c r="C61" s="543" t="s">
        <v>234</v>
      </c>
      <c r="D61" s="543">
        <v>93</v>
      </c>
      <c r="E61" s="543">
        <v>24</v>
      </c>
      <c r="F61" s="543">
        <v>11</v>
      </c>
      <c r="G61" s="543" t="s">
        <v>231</v>
      </c>
      <c r="H61" s="543" t="s">
        <v>231</v>
      </c>
      <c r="I61" s="543" t="s">
        <v>231</v>
      </c>
      <c r="J61" s="543" t="s">
        <v>231</v>
      </c>
      <c r="K61" s="543" t="s">
        <v>231</v>
      </c>
      <c r="L61" s="543" t="s">
        <v>231</v>
      </c>
      <c r="M61" s="543">
        <v>15</v>
      </c>
      <c r="N61" s="543">
        <v>32</v>
      </c>
      <c r="O61" s="543">
        <v>59</v>
      </c>
      <c r="P61" s="560">
        <v>234</v>
      </c>
      <c r="Q61" s="560">
        <v>93</v>
      </c>
    </row>
    <row r="62" spans="1:31" x14ac:dyDescent="0.35">
      <c r="A62" s="66"/>
      <c r="B62" s="543">
        <v>1998</v>
      </c>
      <c r="C62" s="543" t="s">
        <v>235</v>
      </c>
      <c r="D62" s="543">
        <v>15</v>
      </c>
      <c r="E62" s="543">
        <v>20</v>
      </c>
      <c r="F62" s="543">
        <v>10</v>
      </c>
      <c r="G62" s="543">
        <v>1</v>
      </c>
      <c r="H62" s="543" t="s">
        <v>231</v>
      </c>
      <c r="I62" s="543" t="s">
        <v>231</v>
      </c>
      <c r="J62" s="543" t="s">
        <v>231</v>
      </c>
      <c r="K62" s="543" t="s">
        <v>231</v>
      </c>
      <c r="L62" s="543">
        <v>2</v>
      </c>
      <c r="M62" s="543">
        <v>37</v>
      </c>
      <c r="N62" s="543">
        <v>9</v>
      </c>
      <c r="O62" s="543">
        <v>32</v>
      </c>
      <c r="P62" s="560">
        <v>126</v>
      </c>
      <c r="Q62" s="560">
        <v>37</v>
      </c>
    </row>
    <row r="63" spans="1:31" x14ac:dyDescent="0.35">
      <c r="A63" s="66"/>
      <c r="B63" s="543">
        <v>1998</v>
      </c>
      <c r="C63" s="543" t="s">
        <v>236</v>
      </c>
      <c r="D63" s="543">
        <v>27</v>
      </c>
      <c r="E63" s="543">
        <v>35</v>
      </c>
      <c r="F63" s="543">
        <v>11</v>
      </c>
      <c r="G63" s="543" t="s">
        <v>231</v>
      </c>
      <c r="H63" s="543" t="s">
        <v>231</v>
      </c>
      <c r="I63" s="543">
        <v>1</v>
      </c>
      <c r="J63" s="543">
        <v>30</v>
      </c>
      <c r="K63" s="543">
        <v>44</v>
      </c>
      <c r="L63" s="543">
        <v>15</v>
      </c>
      <c r="M63" s="543">
        <v>11</v>
      </c>
      <c r="N63" s="543">
        <v>19</v>
      </c>
      <c r="O63" s="543">
        <v>21</v>
      </c>
      <c r="P63" s="560">
        <v>214</v>
      </c>
      <c r="Q63" s="560">
        <v>44</v>
      </c>
    </row>
    <row r="64" spans="1:31" x14ac:dyDescent="0.35">
      <c r="A64" s="66"/>
      <c r="B64" s="543">
        <v>1998</v>
      </c>
      <c r="C64" s="543" t="s">
        <v>177</v>
      </c>
      <c r="D64" s="543">
        <v>42</v>
      </c>
      <c r="E64" s="543">
        <v>30</v>
      </c>
      <c r="F64" s="543">
        <v>39</v>
      </c>
      <c r="G64" s="543">
        <v>2</v>
      </c>
      <c r="H64" s="543">
        <v>1</v>
      </c>
      <c r="I64" s="543" t="s">
        <v>231</v>
      </c>
      <c r="J64" s="543">
        <v>1</v>
      </c>
      <c r="K64" s="543">
        <v>1</v>
      </c>
      <c r="L64" s="543">
        <v>10</v>
      </c>
      <c r="M64" s="543">
        <v>22</v>
      </c>
      <c r="N64" s="543">
        <v>39</v>
      </c>
      <c r="O64" s="543">
        <v>43</v>
      </c>
      <c r="P64" s="560">
        <v>230</v>
      </c>
      <c r="Q64" s="560">
        <v>43</v>
      </c>
    </row>
    <row r="65" spans="1:17" x14ac:dyDescent="0.35">
      <c r="A65" s="66"/>
      <c r="B65" s="543">
        <v>1998</v>
      </c>
      <c r="C65" s="543" t="s">
        <v>237</v>
      </c>
      <c r="D65" s="543">
        <v>78</v>
      </c>
      <c r="E65" s="543">
        <v>68</v>
      </c>
      <c r="F65" s="543">
        <v>102</v>
      </c>
      <c r="G65" s="543">
        <v>2</v>
      </c>
      <c r="H65" s="543" t="s">
        <v>231</v>
      </c>
      <c r="I65" s="543" t="s">
        <v>231</v>
      </c>
      <c r="J65" s="543">
        <v>3</v>
      </c>
      <c r="K65" s="543" t="s">
        <v>231</v>
      </c>
      <c r="L65" s="543">
        <v>8</v>
      </c>
      <c r="M65" s="543">
        <v>4</v>
      </c>
      <c r="N65" s="543">
        <v>36</v>
      </c>
      <c r="O65" s="543">
        <v>97</v>
      </c>
      <c r="P65" s="560">
        <v>398</v>
      </c>
      <c r="Q65" s="560">
        <v>102</v>
      </c>
    </row>
    <row r="66" spans="1:17" x14ac:dyDescent="0.35">
      <c r="A66" s="66"/>
      <c r="B66" s="543">
        <v>1998</v>
      </c>
      <c r="C66" s="543" t="s">
        <v>182</v>
      </c>
      <c r="D66" s="543">
        <v>23</v>
      </c>
      <c r="E66" s="543">
        <v>16</v>
      </c>
      <c r="F66" s="543">
        <v>10</v>
      </c>
      <c r="G66" s="543">
        <v>2</v>
      </c>
      <c r="H66" s="543">
        <v>1</v>
      </c>
      <c r="I66" s="543" t="s">
        <v>231</v>
      </c>
      <c r="J66" s="543" t="s">
        <v>231</v>
      </c>
      <c r="K66" s="543" t="s">
        <v>231</v>
      </c>
      <c r="L66" s="543">
        <v>2</v>
      </c>
      <c r="M66" s="543">
        <v>11</v>
      </c>
      <c r="N66" s="543">
        <v>17</v>
      </c>
      <c r="O66" s="543">
        <v>18</v>
      </c>
      <c r="P66" s="560">
        <v>100</v>
      </c>
      <c r="Q66" s="560">
        <v>23</v>
      </c>
    </row>
    <row r="67" spans="1:17" x14ac:dyDescent="0.35">
      <c r="A67" s="66"/>
      <c r="B67" s="543">
        <v>1998</v>
      </c>
      <c r="C67" s="543" t="s">
        <v>238</v>
      </c>
      <c r="D67" s="543">
        <v>44</v>
      </c>
      <c r="E67" s="543">
        <v>38</v>
      </c>
      <c r="F67" s="543">
        <v>8</v>
      </c>
      <c r="G67" s="543" t="s">
        <v>231</v>
      </c>
      <c r="H67" s="543" t="s">
        <v>231</v>
      </c>
      <c r="I67" s="543" t="s">
        <v>231</v>
      </c>
      <c r="J67" s="543" t="s">
        <v>231</v>
      </c>
      <c r="K67" s="543" t="s">
        <v>231</v>
      </c>
      <c r="L67" s="543">
        <v>2</v>
      </c>
      <c r="M67" s="543">
        <v>1</v>
      </c>
      <c r="N67" s="543">
        <v>100</v>
      </c>
      <c r="O67" s="543">
        <v>36</v>
      </c>
      <c r="P67" s="560">
        <v>229</v>
      </c>
      <c r="Q67" s="560">
        <v>100</v>
      </c>
    </row>
    <row r="68" spans="1:17" x14ac:dyDescent="0.35">
      <c r="A68" s="43"/>
      <c r="B68" s="574">
        <v>1998</v>
      </c>
      <c r="C68" s="574" t="s">
        <v>12</v>
      </c>
      <c r="D68" s="614">
        <v>881</v>
      </c>
      <c r="E68" s="614">
        <v>705</v>
      </c>
      <c r="F68" s="614">
        <v>297</v>
      </c>
      <c r="G68" s="614">
        <v>17</v>
      </c>
      <c r="H68" s="614">
        <v>6</v>
      </c>
      <c r="I68" s="614">
        <v>9</v>
      </c>
      <c r="J68" s="614">
        <v>40</v>
      </c>
      <c r="K68" s="614">
        <v>56</v>
      </c>
      <c r="L68" s="614">
        <v>209</v>
      </c>
      <c r="M68" s="614">
        <v>628</v>
      </c>
      <c r="N68" s="614">
        <v>874</v>
      </c>
      <c r="O68" s="614">
        <v>931</v>
      </c>
      <c r="P68" s="614">
        <v>4653</v>
      </c>
      <c r="Q68" s="560">
        <v>931</v>
      </c>
    </row>
    <row r="69" spans="1:17" x14ac:dyDescent="0.35">
      <c r="A69" s="66"/>
      <c r="B69" s="543">
        <v>1999</v>
      </c>
      <c r="C69" s="543" t="s">
        <v>176</v>
      </c>
      <c r="D69" s="543">
        <v>18</v>
      </c>
      <c r="E69" s="543">
        <v>29</v>
      </c>
      <c r="F69" s="543">
        <v>2</v>
      </c>
      <c r="G69" s="543" t="s">
        <v>231</v>
      </c>
      <c r="H69" s="543">
        <v>1</v>
      </c>
      <c r="I69" s="543">
        <v>2</v>
      </c>
      <c r="J69" s="543">
        <v>2</v>
      </c>
      <c r="K69" s="543">
        <v>3</v>
      </c>
      <c r="L69" s="543">
        <v>1</v>
      </c>
      <c r="M69" s="543">
        <v>9</v>
      </c>
      <c r="N69" s="543">
        <v>19</v>
      </c>
      <c r="O69" s="543">
        <v>10</v>
      </c>
      <c r="P69" s="560">
        <v>96</v>
      </c>
      <c r="Q69" s="560">
        <v>29</v>
      </c>
    </row>
    <row r="70" spans="1:17" x14ac:dyDescent="0.35">
      <c r="A70" s="66"/>
      <c r="B70" s="543">
        <v>1999</v>
      </c>
      <c r="C70" s="543" t="s">
        <v>63</v>
      </c>
      <c r="D70" s="543">
        <v>399</v>
      </c>
      <c r="E70" s="543">
        <v>248</v>
      </c>
      <c r="F70" s="543">
        <v>161</v>
      </c>
      <c r="G70" s="543">
        <v>17</v>
      </c>
      <c r="H70" s="543">
        <v>2</v>
      </c>
      <c r="I70" s="543">
        <v>1</v>
      </c>
      <c r="J70" s="543">
        <v>3</v>
      </c>
      <c r="K70" s="543">
        <v>81</v>
      </c>
      <c r="L70" s="543">
        <v>200</v>
      </c>
      <c r="M70" s="543">
        <v>420</v>
      </c>
      <c r="N70" s="543">
        <v>306</v>
      </c>
      <c r="O70" s="543">
        <v>390</v>
      </c>
      <c r="P70" s="560">
        <v>2228</v>
      </c>
      <c r="Q70" s="560">
        <v>420</v>
      </c>
    </row>
    <row r="71" spans="1:17" x14ac:dyDescent="0.35">
      <c r="A71" s="66"/>
      <c r="B71" s="543">
        <v>1999</v>
      </c>
      <c r="C71" s="543" t="s">
        <v>65</v>
      </c>
      <c r="D71" s="543"/>
      <c r="E71" s="543"/>
      <c r="F71" s="543"/>
      <c r="G71" s="543"/>
      <c r="H71" s="543"/>
      <c r="I71" s="543"/>
      <c r="J71" s="543"/>
      <c r="K71" s="543"/>
      <c r="L71" s="543"/>
      <c r="M71" s="543"/>
      <c r="N71" s="543"/>
      <c r="O71" s="543"/>
      <c r="P71" s="560">
        <v>0</v>
      </c>
      <c r="Q71" s="560">
        <v>0</v>
      </c>
    </row>
    <row r="72" spans="1:17" x14ac:dyDescent="0.35">
      <c r="A72" s="66"/>
      <c r="B72" s="543">
        <v>1999</v>
      </c>
      <c r="C72" s="543" t="s">
        <v>232</v>
      </c>
      <c r="D72" s="543">
        <v>60</v>
      </c>
      <c r="E72" s="543">
        <v>23</v>
      </c>
      <c r="F72" s="543">
        <v>3</v>
      </c>
      <c r="G72" s="543" t="s">
        <v>231</v>
      </c>
      <c r="H72" s="543" t="s">
        <v>231</v>
      </c>
      <c r="I72" s="543" t="s">
        <v>231</v>
      </c>
      <c r="J72" s="543">
        <v>6</v>
      </c>
      <c r="K72" s="543">
        <v>6</v>
      </c>
      <c r="L72" s="543">
        <v>11</v>
      </c>
      <c r="M72" s="543">
        <v>11</v>
      </c>
      <c r="N72" s="543">
        <v>38</v>
      </c>
      <c r="O72" s="543">
        <v>40</v>
      </c>
      <c r="P72" s="560">
        <v>198</v>
      </c>
      <c r="Q72" s="560">
        <v>60</v>
      </c>
    </row>
    <row r="73" spans="1:17" x14ac:dyDescent="0.35">
      <c r="A73" s="66"/>
      <c r="B73" s="543">
        <v>1999</v>
      </c>
      <c r="C73" s="543" t="s">
        <v>233</v>
      </c>
      <c r="D73" s="543">
        <v>17</v>
      </c>
      <c r="E73" s="543">
        <v>40</v>
      </c>
      <c r="F73" s="543" t="s">
        <v>231</v>
      </c>
      <c r="G73" s="543">
        <v>1</v>
      </c>
      <c r="H73" s="543">
        <v>2</v>
      </c>
      <c r="I73" s="543" t="s">
        <v>231</v>
      </c>
      <c r="J73" s="543">
        <v>6</v>
      </c>
      <c r="K73" s="543">
        <v>10</v>
      </c>
      <c r="L73" s="543" t="s">
        <v>231</v>
      </c>
      <c r="M73" s="543">
        <v>37</v>
      </c>
      <c r="N73" s="543" t="s">
        <v>231</v>
      </c>
      <c r="O73" s="543" t="s">
        <v>14</v>
      </c>
      <c r="P73" s="560">
        <v>113</v>
      </c>
      <c r="Q73" s="560">
        <v>40</v>
      </c>
    </row>
    <row r="74" spans="1:17" x14ac:dyDescent="0.35">
      <c r="A74" s="66"/>
      <c r="B74" s="543">
        <v>1999</v>
      </c>
      <c r="C74" s="543" t="s">
        <v>234</v>
      </c>
      <c r="D74" s="543">
        <v>51</v>
      </c>
      <c r="E74" s="543">
        <v>31</v>
      </c>
      <c r="F74" s="543">
        <v>20</v>
      </c>
      <c r="G74" s="543" t="s">
        <v>231</v>
      </c>
      <c r="H74" s="543">
        <v>1</v>
      </c>
      <c r="I74" s="543" t="s">
        <v>231</v>
      </c>
      <c r="J74" s="543">
        <v>8</v>
      </c>
      <c r="K74" s="543" t="s">
        <v>231</v>
      </c>
      <c r="L74" s="543" t="s">
        <v>231</v>
      </c>
      <c r="M74" s="543">
        <v>28</v>
      </c>
      <c r="N74" s="543">
        <v>41</v>
      </c>
      <c r="O74" s="543">
        <v>43</v>
      </c>
      <c r="P74" s="560">
        <v>223</v>
      </c>
      <c r="Q74" s="560">
        <v>51</v>
      </c>
    </row>
    <row r="75" spans="1:17" x14ac:dyDescent="0.35">
      <c r="A75" s="66"/>
      <c r="B75" s="543">
        <v>1999</v>
      </c>
      <c r="C75" s="543" t="s">
        <v>235</v>
      </c>
      <c r="D75" s="543">
        <v>44</v>
      </c>
      <c r="E75" s="543">
        <v>11</v>
      </c>
      <c r="F75" s="543">
        <v>6</v>
      </c>
      <c r="G75" s="543" t="s">
        <v>231</v>
      </c>
      <c r="H75" s="543" t="s">
        <v>231</v>
      </c>
      <c r="I75" s="543">
        <v>1</v>
      </c>
      <c r="J75" s="543">
        <v>3</v>
      </c>
      <c r="K75" s="543">
        <v>1</v>
      </c>
      <c r="L75" s="543">
        <v>2</v>
      </c>
      <c r="M75" s="543">
        <v>141</v>
      </c>
      <c r="N75" s="543">
        <v>45</v>
      </c>
      <c r="O75" s="543" t="s">
        <v>14</v>
      </c>
      <c r="P75" s="560">
        <v>254</v>
      </c>
      <c r="Q75" s="560">
        <v>141</v>
      </c>
    </row>
    <row r="76" spans="1:17" x14ac:dyDescent="0.35">
      <c r="A76" s="66"/>
      <c r="B76" s="543">
        <v>1999</v>
      </c>
      <c r="C76" s="543" t="s">
        <v>236</v>
      </c>
      <c r="D76" s="543">
        <v>8</v>
      </c>
      <c r="E76" s="543">
        <v>24</v>
      </c>
      <c r="F76" s="543">
        <v>1</v>
      </c>
      <c r="G76" s="543" t="s">
        <v>231</v>
      </c>
      <c r="H76" s="543" t="s">
        <v>231</v>
      </c>
      <c r="I76" s="543" t="s">
        <v>231</v>
      </c>
      <c r="J76" s="543">
        <v>25</v>
      </c>
      <c r="K76" s="543">
        <v>27</v>
      </c>
      <c r="L76" s="543">
        <v>55</v>
      </c>
      <c r="M76" s="543">
        <v>37</v>
      </c>
      <c r="N76" s="543">
        <v>36</v>
      </c>
      <c r="O76" s="543">
        <v>46</v>
      </c>
      <c r="P76" s="560">
        <v>259</v>
      </c>
      <c r="Q76" s="560">
        <v>55</v>
      </c>
    </row>
    <row r="77" spans="1:17" x14ac:dyDescent="0.35">
      <c r="A77" s="66"/>
      <c r="B77" s="543">
        <v>1999</v>
      </c>
      <c r="C77" s="543" t="s">
        <v>177</v>
      </c>
      <c r="D77" s="543">
        <v>49</v>
      </c>
      <c r="E77" s="543">
        <v>44</v>
      </c>
      <c r="F77" s="543">
        <v>10</v>
      </c>
      <c r="G77" s="543">
        <v>2</v>
      </c>
      <c r="H77" s="543" t="s">
        <v>231</v>
      </c>
      <c r="I77" s="543" t="s">
        <v>231</v>
      </c>
      <c r="J77" s="543" t="s">
        <v>231</v>
      </c>
      <c r="K77" s="543">
        <v>2</v>
      </c>
      <c r="L77" s="543">
        <v>2</v>
      </c>
      <c r="M77" s="543" t="s">
        <v>231</v>
      </c>
      <c r="N77" s="543">
        <v>50</v>
      </c>
      <c r="O77" s="543">
        <v>80</v>
      </c>
      <c r="P77" s="560">
        <v>239</v>
      </c>
      <c r="Q77" s="560">
        <v>80</v>
      </c>
    </row>
    <row r="78" spans="1:17" x14ac:dyDescent="0.35">
      <c r="A78" s="66"/>
      <c r="B78" s="543">
        <v>1999</v>
      </c>
      <c r="C78" s="543" t="s">
        <v>237</v>
      </c>
      <c r="D78" s="543">
        <v>121</v>
      </c>
      <c r="E78" s="543">
        <v>68</v>
      </c>
      <c r="F78" s="543">
        <v>50</v>
      </c>
      <c r="G78" s="543" t="s">
        <v>231</v>
      </c>
      <c r="H78" s="543" t="s">
        <v>231</v>
      </c>
      <c r="I78" s="543">
        <v>2</v>
      </c>
      <c r="J78" s="543" t="s">
        <v>231</v>
      </c>
      <c r="K78" s="543" t="s">
        <v>231</v>
      </c>
      <c r="L78" s="543" t="s">
        <v>231</v>
      </c>
      <c r="M78" s="543">
        <v>29</v>
      </c>
      <c r="N78" s="543">
        <v>91</v>
      </c>
      <c r="O78" s="543"/>
      <c r="P78" s="560">
        <v>361</v>
      </c>
      <c r="Q78" s="560">
        <v>121</v>
      </c>
    </row>
    <row r="79" spans="1:17" x14ac:dyDescent="0.35">
      <c r="A79" s="66"/>
      <c r="B79" s="543">
        <v>1999</v>
      </c>
      <c r="C79" s="543" t="s">
        <v>182</v>
      </c>
      <c r="D79" s="543">
        <v>28</v>
      </c>
      <c r="E79" s="543">
        <v>34</v>
      </c>
      <c r="F79" s="543">
        <v>24</v>
      </c>
      <c r="G79" s="543">
        <v>6</v>
      </c>
      <c r="H79" s="543">
        <v>1</v>
      </c>
      <c r="I79" s="543" t="s">
        <v>231</v>
      </c>
      <c r="J79" s="543">
        <v>9</v>
      </c>
      <c r="K79" s="543">
        <v>3</v>
      </c>
      <c r="L79" s="543">
        <v>6</v>
      </c>
      <c r="M79" s="543">
        <v>21</v>
      </c>
      <c r="N79" s="543">
        <v>16</v>
      </c>
      <c r="O79" s="543">
        <v>22</v>
      </c>
      <c r="P79" s="560">
        <v>170</v>
      </c>
      <c r="Q79" s="560">
        <v>34</v>
      </c>
    </row>
    <row r="80" spans="1:17" x14ac:dyDescent="0.35">
      <c r="A80" s="66"/>
      <c r="B80" s="543">
        <v>1999</v>
      </c>
      <c r="C80" s="543" t="s">
        <v>238</v>
      </c>
      <c r="D80" s="543">
        <v>32</v>
      </c>
      <c r="E80" s="543">
        <v>32</v>
      </c>
      <c r="F80" s="543" t="s">
        <v>231</v>
      </c>
      <c r="G80" s="543" t="s">
        <v>231</v>
      </c>
      <c r="H80" s="543" t="s">
        <v>231</v>
      </c>
      <c r="I80" s="543" t="s">
        <v>231</v>
      </c>
      <c r="J80" s="543" t="s">
        <v>231</v>
      </c>
      <c r="K80" s="543" t="s">
        <v>231</v>
      </c>
      <c r="L80" s="543" t="s">
        <v>231</v>
      </c>
      <c r="M80" s="543" t="s">
        <v>231</v>
      </c>
      <c r="N80" s="543">
        <v>75</v>
      </c>
      <c r="O80" s="543">
        <v>30</v>
      </c>
      <c r="P80" s="560">
        <v>169</v>
      </c>
      <c r="Q80" s="560">
        <v>75</v>
      </c>
    </row>
    <row r="81" spans="1:17" x14ac:dyDescent="0.35">
      <c r="A81" s="43"/>
      <c r="B81" s="574">
        <v>1999</v>
      </c>
      <c r="C81" s="574" t="s">
        <v>12</v>
      </c>
      <c r="D81" s="614">
        <v>809</v>
      </c>
      <c r="E81" s="614">
        <v>555</v>
      </c>
      <c r="F81" s="614">
        <v>275</v>
      </c>
      <c r="G81" s="614">
        <v>26</v>
      </c>
      <c r="H81" s="614">
        <v>6</v>
      </c>
      <c r="I81" s="614">
        <v>4</v>
      </c>
      <c r="J81" s="614">
        <v>60</v>
      </c>
      <c r="K81" s="614">
        <v>130</v>
      </c>
      <c r="L81" s="614">
        <v>276</v>
      </c>
      <c r="M81" s="614">
        <v>724</v>
      </c>
      <c r="N81" s="614">
        <v>698</v>
      </c>
      <c r="O81" s="614">
        <v>651</v>
      </c>
      <c r="P81" s="614">
        <v>4214</v>
      </c>
      <c r="Q81" s="560">
        <v>809</v>
      </c>
    </row>
    <row r="82" spans="1:17" x14ac:dyDescent="0.35">
      <c r="A82" s="66"/>
      <c r="B82" s="543"/>
      <c r="C82" s="543"/>
      <c r="D82" s="543"/>
      <c r="E82" s="543"/>
      <c r="F82" s="543"/>
      <c r="G82" s="543"/>
      <c r="H82" s="543"/>
      <c r="I82" s="543"/>
      <c r="J82" s="543"/>
      <c r="K82" s="543"/>
      <c r="L82" s="543"/>
      <c r="M82" s="543"/>
      <c r="N82" s="543"/>
      <c r="O82" s="543"/>
      <c r="P82" s="560">
        <v>0</v>
      </c>
      <c r="Q82" s="560">
        <v>0</v>
      </c>
    </row>
    <row r="83" spans="1:17" x14ac:dyDescent="0.35">
      <c r="A83" s="66"/>
      <c r="B83" s="543"/>
      <c r="C83" s="543"/>
      <c r="D83" s="543"/>
      <c r="E83" s="543"/>
      <c r="F83" s="543"/>
      <c r="G83" s="543"/>
      <c r="H83" s="543"/>
      <c r="I83" s="543"/>
      <c r="J83" s="543"/>
      <c r="K83" s="543"/>
      <c r="L83" s="543"/>
      <c r="M83" s="543"/>
      <c r="N83" s="543"/>
      <c r="O83" s="543"/>
      <c r="P83" s="560">
        <v>0</v>
      </c>
      <c r="Q83" s="560">
        <v>0</v>
      </c>
    </row>
    <row r="84" spans="1:17" x14ac:dyDescent="0.35">
      <c r="A84" s="66"/>
      <c r="B84" s="543">
        <v>2000</v>
      </c>
      <c r="C84" s="543" t="s">
        <v>114</v>
      </c>
      <c r="D84" s="543">
        <v>13</v>
      </c>
      <c r="E84" s="543">
        <v>16</v>
      </c>
      <c r="F84" s="543">
        <v>6</v>
      </c>
      <c r="G84" s="543">
        <v>1</v>
      </c>
      <c r="H84" s="543" t="s">
        <v>108</v>
      </c>
      <c r="I84" s="543" t="s">
        <v>108</v>
      </c>
      <c r="J84" s="543">
        <v>2</v>
      </c>
      <c r="K84" s="543" t="s">
        <v>108</v>
      </c>
      <c r="L84" s="543" t="s">
        <v>108</v>
      </c>
      <c r="M84" s="543">
        <v>13</v>
      </c>
      <c r="N84" s="543">
        <v>13</v>
      </c>
      <c r="O84" s="543">
        <v>14</v>
      </c>
      <c r="P84" s="560">
        <v>78</v>
      </c>
      <c r="Q84" s="560">
        <v>16</v>
      </c>
    </row>
    <row r="85" spans="1:17" x14ac:dyDescent="0.35">
      <c r="A85" s="66"/>
      <c r="B85" s="543">
        <v>2000</v>
      </c>
      <c r="C85" s="543" t="s">
        <v>59</v>
      </c>
      <c r="D85" s="543">
        <v>60</v>
      </c>
      <c r="E85" s="543" t="s">
        <v>108</v>
      </c>
      <c r="F85" s="543">
        <v>4</v>
      </c>
      <c r="G85" s="543" t="s">
        <v>108</v>
      </c>
      <c r="H85" s="543" t="s">
        <v>108</v>
      </c>
      <c r="I85" s="543" t="s">
        <v>108</v>
      </c>
      <c r="J85" s="543" t="s">
        <v>108</v>
      </c>
      <c r="K85" s="543" t="s">
        <v>108</v>
      </c>
      <c r="L85" s="543">
        <v>2</v>
      </c>
      <c r="M85" s="543">
        <v>14</v>
      </c>
      <c r="N85" s="543">
        <v>31</v>
      </c>
      <c r="O85" s="543">
        <v>35</v>
      </c>
      <c r="P85" s="560">
        <v>146</v>
      </c>
      <c r="Q85" s="560">
        <v>60</v>
      </c>
    </row>
    <row r="86" spans="1:17" x14ac:dyDescent="0.35">
      <c r="A86" s="66"/>
      <c r="B86" s="543">
        <v>2000</v>
      </c>
      <c r="C86" s="543" t="s">
        <v>81</v>
      </c>
      <c r="D86" s="543">
        <v>75</v>
      </c>
      <c r="E86" s="543">
        <v>50</v>
      </c>
      <c r="F86" s="543">
        <v>13</v>
      </c>
      <c r="G86" s="543" t="s">
        <v>108</v>
      </c>
      <c r="H86" s="543">
        <v>1</v>
      </c>
      <c r="I86" s="543">
        <v>3</v>
      </c>
      <c r="J86" s="543" t="s">
        <v>108</v>
      </c>
      <c r="K86" s="543" t="s">
        <v>108</v>
      </c>
      <c r="L86" s="543">
        <v>3</v>
      </c>
      <c r="M86" s="543">
        <v>26</v>
      </c>
      <c r="N86" s="543">
        <v>50</v>
      </c>
      <c r="O86" s="543">
        <v>120</v>
      </c>
      <c r="P86" s="560">
        <v>341</v>
      </c>
      <c r="Q86" s="560">
        <v>120</v>
      </c>
    </row>
    <row r="87" spans="1:17" x14ac:dyDescent="0.35">
      <c r="A87" s="66"/>
      <c r="B87" s="543">
        <v>2000</v>
      </c>
      <c r="C87" s="543" t="s">
        <v>56</v>
      </c>
      <c r="D87" s="543">
        <v>150</v>
      </c>
      <c r="E87" s="543">
        <v>6</v>
      </c>
      <c r="F87" s="543">
        <v>8</v>
      </c>
      <c r="G87" s="543" t="s">
        <v>108</v>
      </c>
      <c r="H87" s="543" t="s">
        <v>108</v>
      </c>
      <c r="I87" s="543" t="s">
        <v>108</v>
      </c>
      <c r="J87" s="543" t="s">
        <v>108</v>
      </c>
      <c r="K87" s="543">
        <v>5</v>
      </c>
      <c r="L87" s="543">
        <v>4</v>
      </c>
      <c r="M87" s="543" t="s">
        <v>108</v>
      </c>
      <c r="N87" s="543">
        <v>14</v>
      </c>
      <c r="O87" s="543">
        <v>1</v>
      </c>
      <c r="P87" s="560">
        <v>188</v>
      </c>
      <c r="Q87" s="560">
        <v>150</v>
      </c>
    </row>
    <row r="88" spans="1:17" x14ac:dyDescent="0.35">
      <c r="A88" s="66"/>
      <c r="B88" s="543">
        <v>2000</v>
      </c>
      <c r="C88" s="543" t="s">
        <v>52</v>
      </c>
      <c r="D88" s="543">
        <v>53</v>
      </c>
      <c r="E88" s="543">
        <v>60</v>
      </c>
      <c r="F88" s="543">
        <v>36</v>
      </c>
      <c r="G88" s="543" t="s">
        <v>108</v>
      </c>
      <c r="H88" s="543" t="s">
        <v>108</v>
      </c>
      <c r="I88" s="543">
        <v>5</v>
      </c>
      <c r="J88" s="543">
        <v>4</v>
      </c>
      <c r="K88" s="543">
        <v>5</v>
      </c>
      <c r="L88" s="543">
        <v>4</v>
      </c>
      <c r="M88" s="543">
        <v>23</v>
      </c>
      <c r="N88" s="543">
        <v>38</v>
      </c>
      <c r="O88" s="543">
        <v>37</v>
      </c>
      <c r="P88" s="560">
        <v>265</v>
      </c>
      <c r="Q88" s="560">
        <v>60</v>
      </c>
    </row>
    <row r="89" spans="1:17" x14ac:dyDescent="0.35">
      <c r="A89" s="66"/>
      <c r="B89" s="543">
        <v>2000</v>
      </c>
      <c r="C89" s="543" t="s">
        <v>111</v>
      </c>
      <c r="D89" s="543">
        <v>45</v>
      </c>
      <c r="E89" s="543">
        <v>25</v>
      </c>
      <c r="F89" s="543">
        <v>35</v>
      </c>
      <c r="G89" s="543">
        <v>1</v>
      </c>
      <c r="H89" s="543">
        <v>1</v>
      </c>
      <c r="I89" s="543" t="s">
        <v>108</v>
      </c>
      <c r="J89" s="543" t="s">
        <v>108</v>
      </c>
      <c r="K89" s="543" t="s">
        <v>108</v>
      </c>
      <c r="L89" s="543">
        <v>6</v>
      </c>
      <c r="M89" s="543">
        <v>7</v>
      </c>
      <c r="N89" s="543">
        <v>11</v>
      </c>
      <c r="O89" s="543">
        <v>16</v>
      </c>
      <c r="P89" s="560">
        <v>147</v>
      </c>
      <c r="Q89" s="560">
        <v>45</v>
      </c>
    </row>
    <row r="90" spans="1:17" x14ac:dyDescent="0.35">
      <c r="A90" s="66"/>
      <c r="B90" s="543">
        <v>2000</v>
      </c>
      <c r="C90" s="543" t="s">
        <v>94</v>
      </c>
      <c r="D90" s="543">
        <v>95</v>
      </c>
      <c r="E90" s="543" t="s">
        <v>108</v>
      </c>
      <c r="F90" s="543" t="s">
        <v>108</v>
      </c>
      <c r="G90" s="543" t="s">
        <v>108</v>
      </c>
      <c r="H90" s="543" t="s">
        <v>108</v>
      </c>
      <c r="I90" s="543" t="s">
        <v>108</v>
      </c>
      <c r="J90" s="543">
        <v>1</v>
      </c>
      <c r="K90" s="543" t="s">
        <v>108</v>
      </c>
      <c r="L90" s="543" t="s">
        <v>108</v>
      </c>
      <c r="M90" s="543">
        <v>27</v>
      </c>
      <c r="N90" s="543">
        <v>45</v>
      </c>
      <c r="O90" s="543">
        <v>106</v>
      </c>
      <c r="P90" s="560">
        <v>274</v>
      </c>
      <c r="Q90" s="560">
        <v>106</v>
      </c>
    </row>
    <row r="91" spans="1:17" x14ac:dyDescent="0.35">
      <c r="A91" s="66"/>
      <c r="B91" s="543">
        <v>2000</v>
      </c>
      <c r="C91" s="543" t="s">
        <v>175</v>
      </c>
      <c r="D91" s="543">
        <v>64</v>
      </c>
      <c r="E91" s="543">
        <v>44</v>
      </c>
      <c r="F91" s="543" t="s">
        <v>108</v>
      </c>
      <c r="G91" s="543">
        <v>2</v>
      </c>
      <c r="H91" s="543" t="s">
        <v>108</v>
      </c>
      <c r="I91" s="543" t="s">
        <v>108</v>
      </c>
      <c r="J91" s="543" t="s">
        <v>108</v>
      </c>
      <c r="K91" s="543">
        <v>2</v>
      </c>
      <c r="L91" s="543">
        <v>22</v>
      </c>
      <c r="M91" s="543">
        <v>40</v>
      </c>
      <c r="N91" s="543">
        <v>60</v>
      </c>
      <c r="O91" s="543">
        <v>90</v>
      </c>
      <c r="P91" s="560">
        <v>324</v>
      </c>
      <c r="Q91" s="560">
        <v>90</v>
      </c>
    </row>
    <row r="92" spans="1:17" x14ac:dyDescent="0.35">
      <c r="A92" s="66"/>
      <c r="B92" s="543">
        <v>2000</v>
      </c>
      <c r="C92" s="543" t="s">
        <v>239</v>
      </c>
      <c r="D92" s="543">
        <v>20</v>
      </c>
      <c r="E92" s="543">
        <v>20</v>
      </c>
      <c r="F92" s="543">
        <v>1</v>
      </c>
      <c r="G92" s="543" t="s">
        <v>108</v>
      </c>
      <c r="H92" s="543" t="s">
        <v>108</v>
      </c>
      <c r="I92" s="543">
        <v>7</v>
      </c>
      <c r="J92" s="543">
        <v>18</v>
      </c>
      <c r="K92" s="543">
        <v>54</v>
      </c>
      <c r="L92" s="543">
        <v>50</v>
      </c>
      <c r="M92" s="543">
        <v>15</v>
      </c>
      <c r="N92" s="543">
        <v>32</v>
      </c>
      <c r="O92" s="543">
        <v>14</v>
      </c>
      <c r="P92" s="560">
        <v>231</v>
      </c>
      <c r="Q92" s="560">
        <v>54</v>
      </c>
    </row>
    <row r="93" spans="1:17" x14ac:dyDescent="0.35">
      <c r="A93" s="66"/>
      <c r="B93" s="543">
        <v>2000</v>
      </c>
      <c r="C93" s="543" t="s">
        <v>58</v>
      </c>
      <c r="D93" s="543">
        <v>9</v>
      </c>
      <c r="E93" s="543">
        <v>42</v>
      </c>
      <c r="F93" s="543">
        <v>1</v>
      </c>
      <c r="G93" s="543">
        <v>1</v>
      </c>
      <c r="H93" s="543">
        <v>1</v>
      </c>
      <c r="I93" s="543" t="s">
        <v>108</v>
      </c>
      <c r="J93" s="543" t="s">
        <v>108</v>
      </c>
      <c r="K93" s="543" t="s">
        <v>108</v>
      </c>
      <c r="L93" s="543" t="s">
        <v>108</v>
      </c>
      <c r="M93" s="543">
        <v>6</v>
      </c>
      <c r="N93" s="543" t="s">
        <v>108</v>
      </c>
      <c r="O93" s="543">
        <v>13</v>
      </c>
      <c r="P93" s="560">
        <v>73</v>
      </c>
      <c r="Q93" s="560">
        <v>42</v>
      </c>
    </row>
    <row r="94" spans="1:17" x14ac:dyDescent="0.35">
      <c r="A94" s="66"/>
      <c r="B94" s="543">
        <v>2000</v>
      </c>
      <c r="C94" s="543" t="s">
        <v>57</v>
      </c>
      <c r="D94" s="543">
        <v>42</v>
      </c>
      <c r="E94" s="543">
        <v>36</v>
      </c>
      <c r="F94" s="543">
        <v>18</v>
      </c>
      <c r="G94" s="543" t="s">
        <v>108</v>
      </c>
      <c r="H94" s="543">
        <v>1</v>
      </c>
      <c r="I94" s="543" t="s">
        <v>108</v>
      </c>
      <c r="J94" s="543">
        <v>2</v>
      </c>
      <c r="K94" s="543" t="s">
        <v>108</v>
      </c>
      <c r="L94" s="543" t="s">
        <v>108</v>
      </c>
      <c r="M94" s="543" t="s">
        <v>108</v>
      </c>
      <c r="N94" s="543">
        <v>28</v>
      </c>
      <c r="O94" s="543">
        <v>98</v>
      </c>
      <c r="P94" s="560">
        <v>225</v>
      </c>
      <c r="Q94" s="560">
        <v>98</v>
      </c>
    </row>
    <row r="95" spans="1:17" x14ac:dyDescent="0.35">
      <c r="A95" s="66"/>
      <c r="B95" s="543">
        <v>2000</v>
      </c>
      <c r="C95" s="543" t="s">
        <v>54</v>
      </c>
      <c r="D95" s="543">
        <v>206</v>
      </c>
      <c r="E95" s="543">
        <v>164</v>
      </c>
      <c r="F95" s="543">
        <v>211</v>
      </c>
      <c r="G95" s="543">
        <v>4</v>
      </c>
      <c r="H95" s="543">
        <v>5</v>
      </c>
      <c r="I95" s="543">
        <v>6</v>
      </c>
      <c r="J95" s="543">
        <v>31</v>
      </c>
      <c r="K95" s="543">
        <v>47</v>
      </c>
      <c r="L95" s="543">
        <v>35</v>
      </c>
      <c r="M95" s="543">
        <v>48</v>
      </c>
      <c r="N95" s="543">
        <v>276</v>
      </c>
      <c r="O95" s="543">
        <v>342</v>
      </c>
      <c r="P95" s="560">
        <v>1375</v>
      </c>
      <c r="Q95" s="560">
        <v>342</v>
      </c>
    </row>
    <row r="96" spans="1:17" x14ac:dyDescent="0.35">
      <c r="A96" s="43"/>
      <c r="B96" s="543">
        <v>2000</v>
      </c>
      <c r="C96" s="574"/>
      <c r="D96" s="614">
        <v>832</v>
      </c>
      <c r="E96" s="614">
        <v>463</v>
      </c>
      <c r="F96" s="614">
        <v>333</v>
      </c>
      <c r="G96" s="614">
        <v>9</v>
      </c>
      <c r="H96" s="614">
        <v>9</v>
      </c>
      <c r="I96" s="614">
        <v>21</v>
      </c>
      <c r="J96" s="614">
        <v>58</v>
      </c>
      <c r="K96" s="614">
        <v>113</v>
      </c>
      <c r="L96" s="614">
        <v>126</v>
      </c>
      <c r="M96" s="614">
        <v>219</v>
      </c>
      <c r="N96" s="614">
        <v>598</v>
      </c>
      <c r="O96" s="614">
        <v>886</v>
      </c>
      <c r="P96" s="614">
        <v>3667</v>
      </c>
      <c r="Q96" s="560">
        <v>886</v>
      </c>
    </row>
    <row r="97" spans="1:17" x14ac:dyDescent="0.35">
      <c r="A97" s="66"/>
      <c r="B97" s="543">
        <v>2001</v>
      </c>
      <c r="C97" s="543" t="s">
        <v>114</v>
      </c>
      <c r="D97" s="543">
        <v>16</v>
      </c>
      <c r="E97" s="543">
        <v>19</v>
      </c>
      <c r="F97" s="543">
        <v>2</v>
      </c>
      <c r="G97" s="543">
        <v>1</v>
      </c>
      <c r="H97" s="543" t="s">
        <v>108</v>
      </c>
      <c r="I97" s="543" t="s">
        <v>108</v>
      </c>
      <c r="J97" s="543">
        <v>2</v>
      </c>
      <c r="K97" s="543">
        <v>1</v>
      </c>
      <c r="L97" s="543" t="s">
        <v>108</v>
      </c>
      <c r="M97" s="543">
        <v>8</v>
      </c>
      <c r="N97" s="543">
        <v>17</v>
      </c>
      <c r="O97" s="543">
        <v>9</v>
      </c>
      <c r="P97" s="560">
        <v>75</v>
      </c>
      <c r="Q97" s="560">
        <v>19</v>
      </c>
    </row>
    <row r="98" spans="1:17" x14ac:dyDescent="0.35">
      <c r="A98" s="66"/>
      <c r="B98" s="543">
        <v>2001</v>
      </c>
      <c r="C98" s="543" t="s">
        <v>81</v>
      </c>
      <c r="D98" s="543">
        <v>70</v>
      </c>
      <c r="E98" s="543">
        <v>35</v>
      </c>
      <c r="F98" s="543">
        <v>13</v>
      </c>
      <c r="G98" s="543" t="s">
        <v>108</v>
      </c>
      <c r="H98" s="543" t="s">
        <v>108</v>
      </c>
      <c r="I98" s="543">
        <v>1</v>
      </c>
      <c r="J98" s="543">
        <v>3</v>
      </c>
      <c r="K98" s="543" t="s">
        <v>108</v>
      </c>
      <c r="L98" s="543">
        <v>7</v>
      </c>
      <c r="M98" s="543">
        <v>47</v>
      </c>
      <c r="N98" s="543" t="s">
        <v>108</v>
      </c>
      <c r="O98" s="543">
        <v>45</v>
      </c>
      <c r="P98" s="560">
        <v>221</v>
      </c>
      <c r="Q98" s="560">
        <v>70</v>
      </c>
    </row>
    <row r="99" spans="1:17" x14ac:dyDescent="0.35">
      <c r="A99" s="66"/>
      <c r="B99" s="543">
        <v>2001</v>
      </c>
      <c r="C99" s="543" t="s">
        <v>52</v>
      </c>
      <c r="D99" s="543">
        <v>46</v>
      </c>
      <c r="E99" s="543">
        <v>21</v>
      </c>
      <c r="F99" s="543" t="s">
        <v>108</v>
      </c>
      <c r="G99" s="543">
        <v>1</v>
      </c>
      <c r="H99" s="543" t="s">
        <v>108</v>
      </c>
      <c r="I99" s="543" t="s">
        <v>108</v>
      </c>
      <c r="J99" s="543">
        <v>1</v>
      </c>
      <c r="K99" s="543">
        <v>6</v>
      </c>
      <c r="L99" s="543">
        <v>6</v>
      </c>
      <c r="M99" s="543">
        <v>17</v>
      </c>
      <c r="N99" s="543">
        <v>27</v>
      </c>
      <c r="O99" s="543">
        <v>40</v>
      </c>
      <c r="P99" s="560">
        <v>165</v>
      </c>
      <c r="Q99" s="560">
        <v>46</v>
      </c>
    </row>
    <row r="100" spans="1:17" x14ac:dyDescent="0.35">
      <c r="A100" s="66"/>
      <c r="B100" s="543">
        <v>2001</v>
      </c>
      <c r="C100" s="543" t="s">
        <v>111</v>
      </c>
      <c r="D100" s="543">
        <v>17</v>
      </c>
      <c r="E100" s="543">
        <v>60</v>
      </c>
      <c r="F100" s="543">
        <v>1</v>
      </c>
      <c r="G100" s="543">
        <v>1</v>
      </c>
      <c r="H100" s="543" t="s">
        <v>108</v>
      </c>
      <c r="I100" s="543">
        <v>1</v>
      </c>
      <c r="J100" s="543">
        <v>1</v>
      </c>
      <c r="K100" s="543">
        <v>1</v>
      </c>
      <c r="L100" s="543">
        <v>5</v>
      </c>
      <c r="M100" s="543">
        <v>3</v>
      </c>
      <c r="N100" s="543">
        <v>10</v>
      </c>
      <c r="O100" s="543">
        <v>21</v>
      </c>
      <c r="P100" s="560">
        <v>121</v>
      </c>
      <c r="Q100" s="560">
        <v>60</v>
      </c>
    </row>
    <row r="101" spans="1:17" x14ac:dyDescent="0.35">
      <c r="A101" s="66"/>
      <c r="B101" s="543">
        <v>2001</v>
      </c>
      <c r="C101" s="543" t="s">
        <v>94</v>
      </c>
      <c r="D101" s="543">
        <v>213</v>
      </c>
      <c r="E101" s="543" t="s">
        <v>108</v>
      </c>
      <c r="F101" s="543" t="s">
        <v>108</v>
      </c>
      <c r="G101" s="543" t="s">
        <v>108</v>
      </c>
      <c r="H101" s="543">
        <v>2</v>
      </c>
      <c r="I101" s="543" t="s">
        <v>108</v>
      </c>
      <c r="J101" s="543">
        <v>1</v>
      </c>
      <c r="K101" s="543">
        <v>5</v>
      </c>
      <c r="L101" s="543">
        <v>2</v>
      </c>
      <c r="M101" s="543" t="s">
        <v>108</v>
      </c>
      <c r="N101" s="543">
        <v>140</v>
      </c>
      <c r="O101" s="543">
        <v>78</v>
      </c>
      <c r="P101" s="560">
        <v>441</v>
      </c>
      <c r="Q101" s="560">
        <v>213</v>
      </c>
    </row>
    <row r="102" spans="1:17" x14ac:dyDescent="0.35">
      <c r="A102" s="66"/>
      <c r="B102" s="543">
        <v>2001</v>
      </c>
      <c r="C102" s="543" t="s">
        <v>175</v>
      </c>
      <c r="D102" s="543">
        <v>107</v>
      </c>
      <c r="E102" s="543">
        <v>100</v>
      </c>
      <c r="F102" s="543" t="s">
        <v>108</v>
      </c>
      <c r="G102" s="543">
        <v>1</v>
      </c>
      <c r="H102" s="543" t="s">
        <v>108</v>
      </c>
      <c r="I102" s="543" t="s">
        <v>108</v>
      </c>
      <c r="J102" s="543" t="s">
        <v>108</v>
      </c>
      <c r="K102" s="543">
        <v>1</v>
      </c>
      <c r="L102" s="543">
        <v>1</v>
      </c>
      <c r="M102" s="543">
        <v>69</v>
      </c>
      <c r="N102" s="543">
        <v>80</v>
      </c>
      <c r="O102" s="543">
        <v>83</v>
      </c>
      <c r="P102" s="560">
        <v>442</v>
      </c>
      <c r="Q102" s="560">
        <v>107</v>
      </c>
    </row>
    <row r="103" spans="1:17" x14ac:dyDescent="0.35">
      <c r="A103" s="66"/>
      <c r="B103" s="543">
        <v>2001</v>
      </c>
      <c r="C103" s="543" t="s">
        <v>240</v>
      </c>
      <c r="D103" s="543">
        <v>25</v>
      </c>
      <c r="E103" s="543">
        <v>30</v>
      </c>
      <c r="F103" s="543">
        <v>13</v>
      </c>
      <c r="G103" s="543" t="s">
        <v>108</v>
      </c>
      <c r="H103" s="543" t="s">
        <v>108</v>
      </c>
      <c r="I103" s="543" t="s">
        <v>108</v>
      </c>
      <c r="J103" s="543" t="s">
        <v>108</v>
      </c>
      <c r="K103" s="543" t="s">
        <v>108</v>
      </c>
      <c r="L103" s="543" t="s">
        <v>108</v>
      </c>
      <c r="M103" s="543">
        <v>4</v>
      </c>
      <c r="N103" s="543">
        <v>11</v>
      </c>
      <c r="O103" s="543">
        <v>25</v>
      </c>
      <c r="P103" s="560">
        <v>108</v>
      </c>
      <c r="Q103" s="560">
        <v>30</v>
      </c>
    </row>
    <row r="104" spans="1:17" x14ac:dyDescent="0.35">
      <c r="A104" s="66"/>
      <c r="B104" s="543">
        <v>2001</v>
      </c>
      <c r="C104" s="543" t="s">
        <v>57</v>
      </c>
      <c r="D104" s="543">
        <v>18</v>
      </c>
      <c r="E104" s="543">
        <v>22</v>
      </c>
      <c r="F104" s="543">
        <v>5</v>
      </c>
      <c r="G104" s="543" t="s">
        <v>108</v>
      </c>
      <c r="H104" s="543" t="s">
        <v>108</v>
      </c>
      <c r="I104" s="543" t="s">
        <v>108</v>
      </c>
      <c r="J104" s="543" t="s">
        <v>108</v>
      </c>
      <c r="K104" s="543" t="s">
        <v>108</v>
      </c>
      <c r="L104" s="543" t="s">
        <v>108</v>
      </c>
      <c r="M104" s="543">
        <v>16</v>
      </c>
      <c r="N104" s="543">
        <v>19</v>
      </c>
      <c r="O104" s="543">
        <v>46</v>
      </c>
      <c r="P104" s="560">
        <v>126</v>
      </c>
      <c r="Q104" s="560">
        <v>46</v>
      </c>
    </row>
    <row r="105" spans="1:17" x14ac:dyDescent="0.35">
      <c r="A105" s="66"/>
      <c r="B105" s="543">
        <v>2001</v>
      </c>
      <c r="C105" s="543" t="s">
        <v>54</v>
      </c>
      <c r="D105" s="543">
        <v>385</v>
      </c>
      <c r="E105" s="543">
        <v>283</v>
      </c>
      <c r="F105" s="543">
        <v>80</v>
      </c>
      <c r="G105" s="543" t="s">
        <v>108</v>
      </c>
      <c r="H105" s="543" t="s">
        <v>108</v>
      </c>
      <c r="I105" s="543" t="s">
        <v>108</v>
      </c>
      <c r="J105" s="543" t="s">
        <v>108</v>
      </c>
      <c r="K105" s="543">
        <v>80</v>
      </c>
      <c r="L105" s="543">
        <v>7</v>
      </c>
      <c r="M105" s="543">
        <v>141</v>
      </c>
      <c r="N105" s="543">
        <v>358</v>
      </c>
      <c r="O105" s="543">
        <v>280</v>
      </c>
      <c r="P105" s="560">
        <v>1614</v>
      </c>
      <c r="Q105" s="560">
        <v>385</v>
      </c>
    </row>
    <row r="106" spans="1:17" x14ac:dyDescent="0.35">
      <c r="A106" s="30"/>
      <c r="B106" s="543"/>
      <c r="C106" s="543"/>
      <c r="D106" s="615">
        <v>897</v>
      </c>
      <c r="E106" s="615">
        <v>570</v>
      </c>
      <c r="F106" s="615">
        <v>114</v>
      </c>
      <c r="G106" s="615">
        <v>4</v>
      </c>
      <c r="H106" s="615">
        <v>2</v>
      </c>
      <c r="I106" s="615">
        <v>2</v>
      </c>
      <c r="J106" s="615">
        <v>8</v>
      </c>
      <c r="K106" s="615">
        <v>94</v>
      </c>
      <c r="L106" s="615">
        <v>28</v>
      </c>
      <c r="M106" s="615">
        <v>305</v>
      </c>
      <c r="N106" s="615">
        <v>662</v>
      </c>
      <c r="O106" s="615">
        <v>627</v>
      </c>
      <c r="P106" s="615">
        <v>3313</v>
      </c>
      <c r="Q106" s="560">
        <v>897</v>
      </c>
    </row>
    <row r="107" spans="1:17" x14ac:dyDescent="0.35">
      <c r="A107" s="43"/>
      <c r="B107" s="616">
        <v>2002</v>
      </c>
      <c r="C107" s="616" t="s">
        <v>81</v>
      </c>
      <c r="D107" s="616">
        <v>127</v>
      </c>
      <c r="E107" s="616" t="s">
        <v>14</v>
      </c>
      <c r="F107" s="616">
        <v>23</v>
      </c>
      <c r="G107" s="616">
        <v>1</v>
      </c>
      <c r="H107" s="616" t="s">
        <v>14</v>
      </c>
      <c r="I107" s="616" t="s">
        <v>14</v>
      </c>
      <c r="J107" s="616" t="s">
        <v>14</v>
      </c>
      <c r="K107" s="616">
        <v>2</v>
      </c>
      <c r="L107" s="616">
        <v>4</v>
      </c>
      <c r="M107" s="616">
        <v>125</v>
      </c>
      <c r="N107" s="616">
        <v>211</v>
      </c>
      <c r="O107" s="616">
        <v>350</v>
      </c>
      <c r="P107" s="617">
        <v>843</v>
      </c>
      <c r="Q107" s="617">
        <v>350</v>
      </c>
    </row>
    <row r="108" spans="1:17" x14ac:dyDescent="0.35">
      <c r="A108" s="66"/>
      <c r="B108" s="543">
        <v>2002</v>
      </c>
      <c r="C108" s="543" t="s">
        <v>56</v>
      </c>
      <c r="D108" s="543" t="s">
        <v>14</v>
      </c>
      <c r="E108" s="543" t="s">
        <v>14</v>
      </c>
      <c r="F108" s="543" t="s">
        <v>14</v>
      </c>
      <c r="G108" s="543" t="s">
        <v>14</v>
      </c>
      <c r="H108" s="543" t="s">
        <v>14</v>
      </c>
      <c r="I108" s="543" t="s">
        <v>14</v>
      </c>
      <c r="J108" s="543">
        <v>2</v>
      </c>
      <c r="K108" s="543" t="s">
        <v>14</v>
      </c>
      <c r="L108" s="543">
        <v>1</v>
      </c>
      <c r="M108" s="543" t="s">
        <v>14</v>
      </c>
      <c r="N108" s="543">
        <v>150</v>
      </c>
      <c r="O108" s="543">
        <v>137</v>
      </c>
      <c r="P108" s="560">
        <v>290</v>
      </c>
      <c r="Q108" s="560">
        <v>150</v>
      </c>
    </row>
    <row r="109" spans="1:17" x14ac:dyDescent="0.35">
      <c r="A109" s="66"/>
      <c r="B109" s="543">
        <v>2002</v>
      </c>
      <c r="C109" s="543" t="s">
        <v>52</v>
      </c>
      <c r="D109" s="543">
        <v>68</v>
      </c>
      <c r="E109" s="543">
        <v>68</v>
      </c>
      <c r="F109" s="543">
        <v>29</v>
      </c>
      <c r="G109" s="543" t="s">
        <v>14</v>
      </c>
      <c r="H109" s="543">
        <v>4</v>
      </c>
      <c r="I109" s="543" t="s">
        <v>14</v>
      </c>
      <c r="J109" s="543">
        <v>1</v>
      </c>
      <c r="K109" s="543">
        <v>4</v>
      </c>
      <c r="L109" s="543">
        <v>9</v>
      </c>
      <c r="M109" s="543">
        <v>21</v>
      </c>
      <c r="N109" s="543">
        <v>37</v>
      </c>
      <c r="O109" s="543">
        <v>79</v>
      </c>
      <c r="P109" s="560">
        <v>320</v>
      </c>
      <c r="Q109" s="560">
        <v>79</v>
      </c>
    </row>
    <row r="110" spans="1:17" x14ac:dyDescent="0.35">
      <c r="A110" s="66"/>
      <c r="B110" s="543">
        <v>2002</v>
      </c>
      <c r="C110" s="543" t="s">
        <v>239</v>
      </c>
      <c r="D110" s="543">
        <v>60</v>
      </c>
      <c r="E110" s="543" t="s">
        <v>14</v>
      </c>
      <c r="F110" s="543" t="s">
        <v>14</v>
      </c>
      <c r="G110" s="543">
        <v>1</v>
      </c>
      <c r="H110" s="543" t="s">
        <v>14</v>
      </c>
      <c r="I110" s="543" t="s">
        <v>14</v>
      </c>
      <c r="J110" s="543">
        <v>4</v>
      </c>
      <c r="K110" s="543">
        <v>22</v>
      </c>
      <c r="L110" s="543" t="s">
        <v>14</v>
      </c>
      <c r="M110" s="543">
        <v>13</v>
      </c>
      <c r="N110" s="543">
        <v>22</v>
      </c>
      <c r="O110" s="543">
        <v>3</v>
      </c>
      <c r="P110" s="560">
        <v>125</v>
      </c>
      <c r="Q110" s="560">
        <v>60</v>
      </c>
    </row>
    <row r="111" spans="1:17" x14ac:dyDescent="0.35">
      <c r="A111" s="66"/>
      <c r="B111" s="543">
        <v>2002</v>
      </c>
      <c r="C111" s="543" t="s">
        <v>95</v>
      </c>
      <c r="D111" s="543" t="s">
        <v>14</v>
      </c>
      <c r="E111" s="543" t="s">
        <v>14</v>
      </c>
      <c r="F111" s="543">
        <v>1</v>
      </c>
      <c r="G111" s="543">
        <v>1</v>
      </c>
      <c r="H111" s="543" t="s">
        <v>14</v>
      </c>
      <c r="I111" s="543">
        <v>3</v>
      </c>
      <c r="J111" s="543" t="s">
        <v>14</v>
      </c>
      <c r="K111" s="543">
        <v>1</v>
      </c>
      <c r="L111" s="543" t="s">
        <v>14</v>
      </c>
      <c r="M111" s="543" t="s">
        <v>14</v>
      </c>
      <c r="N111" s="543" t="s">
        <v>14</v>
      </c>
      <c r="O111" s="543">
        <v>96</v>
      </c>
      <c r="P111" s="560">
        <v>102</v>
      </c>
      <c r="Q111" s="560">
        <v>96</v>
      </c>
    </row>
    <row r="112" spans="1:17" x14ac:dyDescent="0.35">
      <c r="A112" s="66"/>
      <c r="B112" s="543">
        <v>2002</v>
      </c>
      <c r="C112" s="543" t="s">
        <v>175</v>
      </c>
      <c r="D112" s="543">
        <v>101</v>
      </c>
      <c r="E112" s="543">
        <v>102</v>
      </c>
      <c r="F112" s="543">
        <v>46</v>
      </c>
      <c r="G112" s="543" t="s">
        <v>14</v>
      </c>
      <c r="H112" s="543" t="s">
        <v>14</v>
      </c>
      <c r="I112" s="543" t="s">
        <v>14</v>
      </c>
      <c r="J112" s="543">
        <v>2</v>
      </c>
      <c r="K112" s="543">
        <v>4</v>
      </c>
      <c r="L112" s="543">
        <v>10</v>
      </c>
      <c r="M112" s="543">
        <v>27</v>
      </c>
      <c r="N112" s="543">
        <v>43</v>
      </c>
      <c r="O112" s="543">
        <v>57</v>
      </c>
      <c r="P112" s="560">
        <v>392</v>
      </c>
      <c r="Q112" s="560">
        <v>102</v>
      </c>
    </row>
    <row r="113" spans="1:17" x14ac:dyDescent="0.35">
      <c r="A113" s="66"/>
      <c r="B113" s="543">
        <v>2002</v>
      </c>
      <c r="C113" s="543" t="s">
        <v>58</v>
      </c>
      <c r="D113" s="543">
        <v>84</v>
      </c>
      <c r="E113" s="543">
        <v>48</v>
      </c>
      <c r="F113" s="543">
        <v>3</v>
      </c>
      <c r="G113" s="543" t="s">
        <v>14</v>
      </c>
      <c r="H113" s="543">
        <v>1</v>
      </c>
      <c r="I113" s="543">
        <v>4</v>
      </c>
      <c r="J113" s="543">
        <v>15</v>
      </c>
      <c r="K113" s="543">
        <v>3</v>
      </c>
      <c r="L113" s="543">
        <v>20</v>
      </c>
      <c r="M113" s="543">
        <v>47</v>
      </c>
      <c r="N113" s="543">
        <v>88</v>
      </c>
      <c r="O113" s="543">
        <v>212</v>
      </c>
      <c r="P113" s="560">
        <v>525</v>
      </c>
      <c r="Q113" s="560">
        <v>212</v>
      </c>
    </row>
    <row r="114" spans="1:17" x14ac:dyDescent="0.35">
      <c r="A114" s="66"/>
      <c r="B114" s="543">
        <v>2002</v>
      </c>
      <c r="C114" s="543" t="s">
        <v>57</v>
      </c>
      <c r="D114" s="543">
        <v>11</v>
      </c>
      <c r="E114" s="543">
        <v>45</v>
      </c>
      <c r="F114" s="543" t="s">
        <v>14</v>
      </c>
      <c r="G114" s="543" t="s">
        <v>14</v>
      </c>
      <c r="H114" s="543" t="s">
        <v>14</v>
      </c>
      <c r="I114" s="543" t="s">
        <v>14</v>
      </c>
      <c r="J114" s="543" t="s">
        <v>14</v>
      </c>
      <c r="K114" s="543">
        <v>6</v>
      </c>
      <c r="L114" s="543">
        <v>1</v>
      </c>
      <c r="M114" s="543">
        <v>71</v>
      </c>
      <c r="N114" s="543">
        <v>200</v>
      </c>
      <c r="O114" s="543" t="s">
        <v>14</v>
      </c>
      <c r="P114" s="560">
        <v>334</v>
      </c>
      <c r="Q114" s="560">
        <v>200</v>
      </c>
    </row>
    <row r="115" spans="1:17" x14ac:dyDescent="0.35">
      <c r="A115" s="66"/>
      <c r="B115" s="543">
        <v>2002</v>
      </c>
      <c r="C115" s="543" t="s">
        <v>54</v>
      </c>
      <c r="D115" s="543">
        <v>1</v>
      </c>
      <c r="E115" s="543">
        <v>155</v>
      </c>
      <c r="F115" s="543">
        <v>40</v>
      </c>
      <c r="G115" s="543" t="s">
        <v>14</v>
      </c>
      <c r="H115" s="543" t="s">
        <v>14</v>
      </c>
      <c r="I115" s="543" t="s">
        <v>14</v>
      </c>
      <c r="J115" s="543" t="s">
        <v>14</v>
      </c>
      <c r="K115" s="543" t="s">
        <v>14</v>
      </c>
      <c r="L115" s="543" t="s">
        <v>14</v>
      </c>
      <c r="M115" s="543">
        <v>10</v>
      </c>
      <c r="N115" s="543" t="s">
        <v>14</v>
      </c>
      <c r="O115" s="543" t="s">
        <v>14</v>
      </c>
      <c r="P115" s="560">
        <v>206</v>
      </c>
      <c r="Q115" s="560">
        <v>155</v>
      </c>
    </row>
    <row r="116" spans="1:17" x14ac:dyDescent="0.35">
      <c r="A116" s="43"/>
      <c r="B116" s="574">
        <v>2002</v>
      </c>
      <c r="C116" s="574"/>
      <c r="D116" s="614">
        <v>452</v>
      </c>
      <c r="E116" s="614">
        <v>418</v>
      </c>
      <c r="F116" s="614">
        <v>142</v>
      </c>
      <c r="G116" s="614">
        <v>3</v>
      </c>
      <c r="H116" s="614">
        <v>5</v>
      </c>
      <c r="I116" s="614">
        <v>7</v>
      </c>
      <c r="J116" s="614">
        <v>24</v>
      </c>
      <c r="K116" s="614">
        <v>42</v>
      </c>
      <c r="L116" s="614">
        <v>45</v>
      </c>
      <c r="M116" s="614">
        <v>314</v>
      </c>
      <c r="N116" s="614">
        <v>751</v>
      </c>
      <c r="O116" s="614">
        <v>934</v>
      </c>
      <c r="P116" s="614">
        <v>3137</v>
      </c>
      <c r="Q116" s="560">
        <v>934</v>
      </c>
    </row>
    <row r="117" spans="1:17" x14ac:dyDescent="0.35">
      <c r="A117" s="66"/>
      <c r="B117" s="543"/>
      <c r="C117" s="543"/>
      <c r="D117" s="560"/>
      <c r="E117" s="560"/>
      <c r="F117" s="560"/>
      <c r="G117" s="560"/>
      <c r="H117" s="560"/>
      <c r="I117" s="560"/>
      <c r="J117" s="560"/>
      <c r="K117" s="560"/>
      <c r="L117" s="560"/>
      <c r="M117" s="560"/>
      <c r="N117" s="560"/>
      <c r="O117" s="560"/>
      <c r="P117" s="560">
        <v>0</v>
      </c>
      <c r="Q117" s="560">
        <v>0</v>
      </c>
    </row>
    <row r="118" spans="1:17" x14ac:dyDescent="0.35">
      <c r="A118" s="66"/>
      <c r="B118" s="543">
        <v>2003</v>
      </c>
      <c r="C118" s="543" t="s">
        <v>114</v>
      </c>
      <c r="D118" s="552"/>
      <c r="E118" s="552">
        <v>20</v>
      </c>
      <c r="F118" s="552">
        <v>24</v>
      </c>
      <c r="G118" s="552"/>
      <c r="H118" s="552"/>
      <c r="I118" s="552"/>
      <c r="J118" s="552"/>
      <c r="K118" s="552"/>
      <c r="L118" s="552"/>
      <c r="M118" s="552">
        <v>52</v>
      </c>
      <c r="N118" s="552">
        <v>31</v>
      </c>
      <c r="O118" s="552">
        <v>13</v>
      </c>
      <c r="P118" s="560">
        <v>140</v>
      </c>
      <c r="Q118" s="560">
        <v>52</v>
      </c>
    </row>
    <row r="119" spans="1:17" x14ac:dyDescent="0.35">
      <c r="A119" s="66"/>
      <c r="B119" s="543">
        <v>2003</v>
      </c>
      <c r="C119" s="543" t="s">
        <v>59</v>
      </c>
      <c r="D119" s="552">
        <v>131</v>
      </c>
      <c r="E119" s="552"/>
      <c r="F119" s="552">
        <v>2</v>
      </c>
      <c r="G119" s="552">
        <v>2</v>
      </c>
      <c r="H119" s="552"/>
      <c r="I119" s="552"/>
      <c r="J119" s="552"/>
      <c r="K119" s="552"/>
      <c r="L119" s="552"/>
      <c r="M119" s="552"/>
      <c r="N119" s="552"/>
      <c r="O119" s="552"/>
      <c r="P119" s="560">
        <v>135</v>
      </c>
      <c r="Q119" s="560">
        <v>131</v>
      </c>
    </row>
    <row r="120" spans="1:17" x14ac:dyDescent="0.35">
      <c r="A120" s="66"/>
      <c r="B120" s="543">
        <v>2003</v>
      </c>
      <c r="C120" s="543" t="s">
        <v>81</v>
      </c>
      <c r="D120" s="552">
        <v>124</v>
      </c>
      <c r="E120" s="552">
        <v>162</v>
      </c>
      <c r="F120" s="552">
        <v>36</v>
      </c>
      <c r="G120" s="552"/>
      <c r="H120" s="552"/>
      <c r="I120" s="552"/>
      <c r="J120" s="552"/>
      <c r="K120" s="552"/>
      <c r="L120" s="552">
        <v>90</v>
      </c>
      <c r="M120" s="552">
        <v>40</v>
      </c>
      <c r="N120" s="552">
        <v>165</v>
      </c>
      <c r="O120" s="552">
        <v>150</v>
      </c>
      <c r="P120" s="560">
        <v>767</v>
      </c>
      <c r="Q120" s="560">
        <v>165</v>
      </c>
    </row>
    <row r="121" spans="1:17" x14ac:dyDescent="0.35">
      <c r="A121" s="66"/>
      <c r="B121" s="543">
        <v>2003</v>
      </c>
      <c r="C121" s="543" t="s">
        <v>56</v>
      </c>
      <c r="D121" s="552">
        <v>120</v>
      </c>
      <c r="E121" s="552">
        <v>150</v>
      </c>
      <c r="F121" s="552">
        <v>40</v>
      </c>
      <c r="G121" s="552">
        <v>6</v>
      </c>
      <c r="H121" s="552"/>
      <c r="I121" s="552">
        <v>1</v>
      </c>
      <c r="J121" s="552"/>
      <c r="K121" s="552">
        <v>1</v>
      </c>
      <c r="L121" s="552">
        <v>1</v>
      </c>
      <c r="M121" s="552">
        <v>19</v>
      </c>
      <c r="N121" s="552">
        <v>42</v>
      </c>
      <c r="O121" s="552">
        <v>30</v>
      </c>
      <c r="P121" s="560">
        <v>410</v>
      </c>
      <c r="Q121" s="560">
        <v>150</v>
      </c>
    </row>
    <row r="122" spans="1:17" x14ac:dyDescent="0.35">
      <c r="A122" s="66"/>
      <c r="B122" s="543">
        <v>2003</v>
      </c>
      <c r="C122" s="543" t="s">
        <v>52</v>
      </c>
      <c r="D122" s="552">
        <v>83</v>
      </c>
      <c r="E122" s="552">
        <v>76</v>
      </c>
      <c r="F122" s="552">
        <v>24</v>
      </c>
      <c r="G122" s="552">
        <v>2</v>
      </c>
      <c r="H122" s="552">
        <v>1</v>
      </c>
      <c r="I122" s="552">
        <v>3</v>
      </c>
      <c r="J122" s="552">
        <v>7</v>
      </c>
      <c r="K122" s="552">
        <v>4</v>
      </c>
      <c r="L122" s="552">
        <v>6</v>
      </c>
      <c r="M122" s="552">
        <v>39</v>
      </c>
      <c r="N122" s="552">
        <v>54</v>
      </c>
      <c r="O122" s="552">
        <v>95</v>
      </c>
      <c r="P122" s="560">
        <v>394</v>
      </c>
      <c r="Q122" s="560">
        <v>95</v>
      </c>
    </row>
    <row r="123" spans="1:17" x14ac:dyDescent="0.35">
      <c r="A123" s="66"/>
      <c r="B123" s="543">
        <v>2003</v>
      </c>
      <c r="C123" s="543" t="s">
        <v>119</v>
      </c>
      <c r="D123" s="552">
        <v>26</v>
      </c>
      <c r="E123" s="552">
        <v>31</v>
      </c>
      <c r="F123" s="552">
        <v>30</v>
      </c>
      <c r="G123" s="552">
        <v>1</v>
      </c>
      <c r="H123" s="552">
        <v>2</v>
      </c>
      <c r="I123" s="552"/>
      <c r="J123" s="552"/>
      <c r="K123" s="552"/>
      <c r="L123" s="552"/>
      <c r="M123" s="552"/>
      <c r="N123" s="552"/>
      <c r="O123" s="552"/>
      <c r="P123" s="560">
        <v>90</v>
      </c>
      <c r="Q123" s="560">
        <v>31</v>
      </c>
    </row>
    <row r="124" spans="1:17" x14ac:dyDescent="0.35">
      <c r="A124" s="66"/>
      <c r="B124" s="543">
        <v>2003</v>
      </c>
      <c r="C124" s="543" t="s">
        <v>95</v>
      </c>
      <c r="D124" s="552">
        <v>156</v>
      </c>
      <c r="E124" s="552">
        <v>122</v>
      </c>
      <c r="F124" s="552">
        <v>47</v>
      </c>
      <c r="G124" s="552">
        <v>8</v>
      </c>
      <c r="H124" s="552">
        <v>1</v>
      </c>
      <c r="I124" s="552">
        <v>5</v>
      </c>
      <c r="J124" s="552">
        <v>12</v>
      </c>
      <c r="K124" s="552">
        <v>13</v>
      </c>
      <c r="L124" s="552">
        <v>27</v>
      </c>
      <c r="M124" s="552">
        <v>4</v>
      </c>
      <c r="N124" s="552"/>
      <c r="O124" s="552">
        <v>30</v>
      </c>
      <c r="P124" s="560">
        <v>425</v>
      </c>
      <c r="Q124" s="560">
        <v>156</v>
      </c>
    </row>
    <row r="125" spans="1:17" x14ac:dyDescent="0.35">
      <c r="A125" s="66"/>
      <c r="B125" s="543">
        <v>2003</v>
      </c>
      <c r="C125" s="543" t="s">
        <v>175</v>
      </c>
      <c r="D125" s="552">
        <v>142</v>
      </c>
      <c r="E125" s="552">
        <v>100</v>
      </c>
      <c r="F125" s="552">
        <v>55</v>
      </c>
      <c r="G125" s="552"/>
      <c r="H125" s="552">
        <v>1</v>
      </c>
      <c r="I125" s="552">
        <v>2</v>
      </c>
      <c r="J125" s="552"/>
      <c r="K125" s="552">
        <v>2</v>
      </c>
      <c r="L125" s="552">
        <v>7</v>
      </c>
      <c r="M125" s="552">
        <v>5</v>
      </c>
      <c r="N125" s="552">
        <v>23</v>
      </c>
      <c r="O125" s="552">
        <v>34</v>
      </c>
      <c r="P125" s="560">
        <v>371</v>
      </c>
      <c r="Q125" s="560">
        <v>142</v>
      </c>
    </row>
    <row r="126" spans="1:17" x14ac:dyDescent="0.35">
      <c r="A126" s="66"/>
      <c r="B126" s="543">
        <v>2003</v>
      </c>
      <c r="C126" s="543" t="s">
        <v>239</v>
      </c>
      <c r="D126" s="552">
        <v>3</v>
      </c>
      <c r="E126" s="552"/>
      <c r="F126" s="552"/>
      <c r="G126" s="552"/>
      <c r="H126" s="552"/>
      <c r="I126" s="552"/>
      <c r="J126" s="552">
        <v>2</v>
      </c>
      <c r="K126" s="552">
        <v>29</v>
      </c>
      <c r="L126" s="552">
        <v>65</v>
      </c>
      <c r="M126" s="552">
        <v>4</v>
      </c>
      <c r="N126" s="552"/>
      <c r="O126" s="552">
        <v>30</v>
      </c>
      <c r="P126" s="560">
        <v>133</v>
      </c>
      <c r="Q126" s="560">
        <v>65</v>
      </c>
    </row>
    <row r="127" spans="1:17" x14ac:dyDescent="0.35">
      <c r="A127" s="66"/>
      <c r="B127" s="543">
        <v>2003</v>
      </c>
      <c r="C127" s="543" t="s">
        <v>58</v>
      </c>
      <c r="D127" s="552">
        <v>264</v>
      </c>
      <c r="E127" s="552">
        <v>65</v>
      </c>
      <c r="F127" s="552">
        <v>79</v>
      </c>
      <c r="G127" s="552">
        <v>1</v>
      </c>
      <c r="H127" s="552">
        <v>1</v>
      </c>
      <c r="I127" s="552">
        <v>1</v>
      </c>
      <c r="J127" s="552">
        <v>1</v>
      </c>
      <c r="K127" s="552">
        <v>9</v>
      </c>
      <c r="L127" s="552"/>
      <c r="M127" s="552">
        <v>95</v>
      </c>
      <c r="N127" s="552">
        <v>150</v>
      </c>
      <c r="O127" s="552">
        <v>229</v>
      </c>
      <c r="P127" s="560">
        <v>895</v>
      </c>
      <c r="Q127" s="560">
        <v>264</v>
      </c>
    </row>
    <row r="128" spans="1:17" x14ac:dyDescent="0.35">
      <c r="A128" s="66"/>
      <c r="B128" s="543">
        <v>2003</v>
      </c>
      <c r="C128" s="543" t="s">
        <v>57</v>
      </c>
      <c r="D128" s="552">
        <v>72</v>
      </c>
      <c r="E128" s="552">
        <v>54</v>
      </c>
      <c r="F128" s="552">
        <v>7</v>
      </c>
      <c r="G128" s="552"/>
      <c r="H128" s="552"/>
      <c r="I128" s="552"/>
      <c r="J128" s="552"/>
      <c r="K128" s="552">
        <v>1</v>
      </c>
      <c r="L128" s="552"/>
      <c r="M128" s="552"/>
      <c r="N128" s="552">
        <v>120</v>
      </c>
      <c r="O128" s="552">
        <v>40</v>
      </c>
      <c r="P128" s="560">
        <v>294</v>
      </c>
      <c r="Q128" s="560">
        <v>120</v>
      </c>
    </row>
    <row r="129" spans="1:17" x14ac:dyDescent="0.35">
      <c r="A129" s="66"/>
      <c r="B129" s="543">
        <v>2003</v>
      </c>
      <c r="C129" s="543" t="s">
        <v>54</v>
      </c>
      <c r="D129" s="552">
        <v>155</v>
      </c>
      <c r="E129" s="552">
        <v>100</v>
      </c>
      <c r="F129" s="552">
        <v>30</v>
      </c>
      <c r="G129" s="552"/>
      <c r="H129" s="552"/>
      <c r="I129" s="552"/>
      <c r="J129" s="552">
        <v>35</v>
      </c>
      <c r="K129" s="552"/>
      <c r="L129" s="552">
        <v>75</v>
      </c>
      <c r="M129" s="552">
        <v>73</v>
      </c>
      <c r="N129" s="552">
        <v>38</v>
      </c>
      <c r="O129" s="552">
        <v>73</v>
      </c>
      <c r="P129" s="560">
        <v>579</v>
      </c>
      <c r="Q129" s="560">
        <v>155</v>
      </c>
    </row>
    <row r="130" spans="1:17" x14ac:dyDescent="0.35">
      <c r="A130" s="43"/>
      <c r="B130" s="543">
        <v>2003</v>
      </c>
      <c r="C130" s="574"/>
      <c r="D130" s="614">
        <v>1276</v>
      </c>
      <c r="E130" s="614">
        <v>880</v>
      </c>
      <c r="F130" s="614">
        <v>374</v>
      </c>
      <c r="G130" s="614">
        <v>20</v>
      </c>
      <c r="H130" s="614">
        <v>6</v>
      </c>
      <c r="I130" s="614">
        <v>12</v>
      </c>
      <c r="J130" s="614">
        <v>57</v>
      </c>
      <c r="K130" s="614">
        <v>59</v>
      </c>
      <c r="L130" s="614">
        <v>271</v>
      </c>
      <c r="M130" s="614">
        <v>331</v>
      </c>
      <c r="N130" s="614">
        <v>623</v>
      </c>
      <c r="O130" s="614">
        <v>724</v>
      </c>
      <c r="P130" s="614">
        <v>4633</v>
      </c>
      <c r="Q130" s="560">
        <v>1276</v>
      </c>
    </row>
    <row r="131" spans="1:17" x14ac:dyDescent="0.35">
      <c r="A131" s="66" t="s">
        <v>241</v>
      </c>
      <c r="B131" s="543">
        <v>2004</v>
      </c>
      <c r="C131" s="543" t="s">
        <v>81</v>
      </c>
      <c r="D131" s="543">
        <v>216</v>
      </c>
      <c r="E131" s="543">
        <v>194</v>
      </c>
      <c r="F131" s="543">
        <v>94</v>
      </c>
      <c r="G131" s="543">
        <v>1</v>
      </c>
      <c r="H131" s="543">
        <v>1</v>
      </c>
      <c r="I131" s="543">
        <v>1</v>
      </c>
      <c r="J131" s="543">
        <v>6</v>
      </c>
      <c r="K131" s="543">
        <v>7</v>
      </c>
      <c r="L131" s="543">
        <v>24</v>
      </c>
      <c r="M131" s="543">
        <v>255</v>
      </c>
      <c r="N131" s="543">
        <v>353</v>
      </c>
      <c r="O131" s="543">
        <v>183</v>
      </c>
      <c r="P131" s="560">
        <v>1335</v>
      </c>
      <c r="Q131" s="560">
        <v>353</v>
      </c>
    </row>
    <row r="132" spans="1:17" x14ac:dyDescent="0.35">
      <c r="A132" s="66"/>
      <c r="B132" s="543">
        <v>2004</v>
      </c>
      <c r="C132" s="543" t="s">
        <v>59</v>
      </c>
      <c r="D132" s="543">
        <v>87</v>
      </c>
      <c r="E132" s="543">
        <v>111</v>
      </c>
      <c r="F132" s="543">
        <v>47</v>
      </c>
      <c r="G132" s="543" t="s">
        <v>108</v>
      </c>
      <c r="H132" s="543" t="s">
        <v>108</v>
      </c>
      <c r="I132" s="543" t="s">
        <v>108</v>
      </c>
      <c r="J132" s="543" t="s">
        <v>108</v>
      </c>
      <c r="K132" s="543" t="s">
        <v>108</v>
      </c>
      <c r="L132" s="543">
        <v>2</v>
      </c>
      <c r="M132" s="543" t="s">
        <v>108</v>
      </c>
      <c r="N132" s="543">
        <v>22</v>
      </c>
      <c r="O132" s="543">
        <v>115</v>
      </c>
      <c r="P132" s="560">
        <v>384</v>
      </c>
      <c r="Q132" s="560">
        <v>115</v>
      </c>
    </row>
    <row r="133" spans="1:17" x14ac:dyDescent="0.35">
      <c r="A133" s="66"/>
      <c r="B133" s="543">
        <v>2004</v>
      </c>
      <c r="C133" s="543" t="s">
        <v>56</v>
      </c>
      <c r="D133" s="543">
        <v>33</v>
      </c>
      <c r="E133" s="543">
        <v>11</v>
      </c>
      <c r="F133" s="543">
        <v>123</v>
      </c>
      <c r="G133" s="543">
        <v>1</v>
      </c>
      <c r="H133" s="543" t="s">
        <v>108</v>
      </c>
      <c r="I133" s="543" t="s">
        <v>108</v>
      </c>
      <c r="J133" s="543" t="s">
        <v>108</v>
      </c>
      <c r="K133" s="543" t="s">
        <v>108</v>
      </c>
      <c r="L133" s="543">
        <v>1</v>
      </c>
      <c r="M133" s="543">
        <v>5</v>
      </c>
      <c r="N133" s="543">
        <v>60</v>
      </c>
      <c r="O133" s="543">
        <v>48</v>
      </c>
      <c r="P133" s="560">
        <v>282</v>
      </c>
      <c r="Q133" s="560">
        <v>123</v>
      </c>
    </row>
    <row r="134" spans="1:17" x14ac:dyDescent="0.35">
      <c r="A134" s="66"/>
      <c r="B134" s="543">
        <v>2004</v>
      </c>
      <c r="C134" s="543" t="s">
        <v>90</v>
      </c>
      <c r="D134" s="543">
        <v>71</v>
      </c>
      <c r="E134" s="543" t="s">
        <v>108</v>
      </c>
      <c r="F134" s="543" t="s">
        <v>108</v>
      </c>
      <c r="G134" s="543">
        <v>1</v>
      </c>
      <c r="H134" s="543">
        <v>1</v>
      </c>
      <c r="I134" s="543" t="s">
        <v>108</v>
      </c>
      <c r="J134" s="543" t="s">
        <v>108</v>
      </c>
      <c r="K134" s="543" t="s">
        <v>108</v>
      </c>
      <c r="L134" s="543" t="s">
        <v>108</v>
      </c>
      <c r="M134" s="543">
        <v>3</v>
      </c>
      <c r="N134" s="543">
        <v>16</v>
      </c>
      <c r="O134" s="543">
        <v>20</v>
      </c>
      <c r="P134" s="560">
        <v>112</v>
      </c>
      <c r="Q134" s="560">
        <v>71</v>
      </c>
    </row>
    <row r="135" spans="1:17" x14ac:dyDescent="0.35">
      <c r="A135" s="66"/>
      <c r="B135" s="543">
        <v>2004</v>
      </c>
      <c r="C135" s="543" t="s">
        <v>52</v>
      </c>
      <c r="D135" s="543">
        <v>68</v>
      </c>
      <c r="E135" s="543">
        <v>71</v>
      </c>
      <c r="F135" s="543">
        <v>27</v>
      </c>
      <c r="G135" s="543">
        <v>1</v>
      </c>
      <c r="H135" s="543" t="s">
        <v>108</v>
      </c>
      <c r="I135" s="543" t="s">
        <v>108</v>
      </c>
      <c r="J135" s="543" t="s">
        <v>108</v>
      </c>
      <c r="K135" s="543">
        <v>5</v>
      </c>
      <c r="L135" s="543">
        <v>6</v>
      </c>
      <c r="M135" s="543">
        <v>40</v>
      </c>
      <c r="N135" s="543">
        <v>40</v>
      </c>
      <c r="O135" s="543">
        <v>94</v>
      </c>
      <c r="P135" s="560">
        <v>352</v>
      </c>
      <c r="Q135" s="560">
        <v>94</v>
      </c>
    </row>
    <row r="136" spans="1:17" x14ac:dyDescent="0.35">
      <c r="A136" s="66"/>
      <c r="B136" s="543">
        <v>2004</v>
      </c>
      <c r="C136" s="543" t="s">
        <v>120</v>
      </c>
      <c r="D136" s="543">
        <v>368</v>
      </c>
      <c r="E136" s="543">
        <v>147</v>
      </c>
      <c r="F136" s="543">
        <v>257</v>
      </c>
      <c r="G136" s="543">
        <v>1</v>
      </c>
      <c r="H136" s="543">
        <v>1</v>
      </c>
      <c r="I136" s="543" t="s">
        <v>108</v>
      </c>
      <c r="J136" s="543">
        <v>17</v>
      </c>
      <c r="K136" s="543">
        <v>38</v>
      </c>
      <c r="L136" s="543">
        <v>71</v>
      </c>
      <c r="M136" s="543">
        <v>153</v>
      </c>
      <c r="N136" s="543">
        <v>193</v>
      </c>
      <c r="O136" s="543">
        <v>300</v>
      </c>
      <c r="P136" s="560">
        <v>1546</v>
      </c>
      <c r="Q136" s="560">
        <v>368</v>
      </c>
    </row>
    <row r="137" spans="1:17" x14ac:dyDescent="0.35">
      <c r="A137" s="66"/>
      <c r="B137" s="543">
        <v>2004</v>
      </c>
      <c r="C137" s="543" t="s">
        <v>111</v>
      </c>
      <c r="D137" s="543">
        <v>56</v>
      </c>
      <c r="E137" s="543">
        <v>7</v>
      </c>
      <c r="F137" s="543">
        <v>3</v>
      </c>
      <c r="G137" s="543">
        <v>2</v>
      </c>
      <c r="H137" s="543">
        <v>2</v>
      </c>
      <c r="I137" s="543">
        <v>2</v>
      </c>
      <c r="J137" s="543">
        <v>2</v>
      </c>
      <c r="K137" s="543" t="s">
        <v>108</v>
      </c>
      <c r="L137" s="543">
        <v>4</v>
      </c>
      <c r="M137" s="543">
        <v>22</v>
      </c>
      <c r="N137" s="543">
        <v>45</v>
      </c>
      <c r="O137" s="543">
        <v>27</v>
      </c>
      <c r="P137" s="560">
        <v>172</v>
      </c>
      <c r="Q137" s="560">
        <v>56</v>
      </c>
    </row>
    <row r="138" spans="1:17" x14ac:dyDescent="0.35">
      <c r="A138" s="66"/>
      <c r="B138" s="543">
        <v>2004</v>
      </c>
      <c r="C138" s="543" t="s">
        <v>94</v>
      </c>
      <c r="D138" s="543">
        <v>187</v>
      </c>
      <c r="E138" s="543">
        <v>197</v>
      </c>
      <c r="F138" s="543">
        <v>140</v>
      </c>
      <c r="G138" s="543" t="s">
        <v>108</v>
      </c>
      <c r="H138" s="543" t="s">
        <v>108</v>
      </c>
      <c r="I138" s="543" t="s">
        <v>108</v>
      </c>
      <c r="J138" s="543">
        <v>3</v>
      </c>
      <c r="K138" s="543">
        <v>13</v>
      </c>
      <c r="L138" s="543" t="s">
        <v>108</v>
      </c>
      <c r="M138" s="543">
        <v>67</v>
      </c>
      <c r="N138" s="543" t="s">
        <v>108</v>
      </c>
      <c r="O138" s="543" t="s">
        <v>108</v>
      </c>
      <c r="P138" s="560">
        <v>607</v>
      </c>
      <c r="Q138" s="560">
        <v>197</v>
      </c>
    </row>
    <row r="139" spans="1:17" x14ac:dyDescent="0.35">
      <c r="A139" s="66"/>
      <c r="B139" s="543">
        <v>2004</v>
      </c>
      <c r="C139" s="543" t="s">
        <v>240</v>
      </c>
      <c r="D139" s="543">
        <v>58</v>
      </c>
      <c r="E139" s="543">
        <v>107</v>
      </c>
      <c r="F139" s="543">
        <v>36</v>
      </c>
      <c r="G139" s="543" t="s">
        <v>108</v>
      </c>
      <c r="H139" s="543" t="s">
        <v>108</v>
      </c>
      <c r="I139" s="543">
        <v>1</v>
      </c>
      <c r="J139" s="543" t="s">
        <v>108</v>
      </c>
      <c r="K139" s="543" t="s">
        <v>108</v>
      </c>
      <c r="L139" s="543" t="s">
        <v>108</v>
      </c>
      <c r="M139" s="543">
        <v>3</v>
      </c>
      <c r="N139" s="543">
        <v>29</v>
      </c>
      <c r="O139" s="543">
        <v>11</v>
      </c>
      <c r="P139" s="560">
        <v>245</v>
      </c>
      <c r="Q139" s="560">
        <v>107</v>
      </c>
    </row>
    <row r="140" spans="1:17" x14ac:dyDescent="0.35">
      <c r="A140" s="66"/>
      <c r="B140" s="543">
        <v>2004</v>
      </c>
      <c r="C140" s="543" t="s">
        <v>113</v>
      </c>
      <c r="D140" s="543">
        <v>120</v>
      </c>
      <c r="E140" s="543">
        <v>67</v>
      </c>
      <c r="F140" s="543">
        <v>74</v>
      </c>
      <c r="G140" s="543" t="s">
        <v>108</v>
      </c>
      <c r="H140" s="543" t="s">
        <v>108</v>
      </c>
      <c r="I140" s="543" t="s">
        <v>108</v>
      </c>
      <c r="J140" s="543" t="s">
        <v>108</v>
      </c>
      <c r="K140" s="543" t="s">
        <v>108</v>
      </c>
      <c r="L140" s="543" t="s">
        <v>108</v>
      </c>
      <c r="M140" s="543">
        <v>23</v>
      </c>
      <c r="N140" s="543">
        <v>47</v>
      </c>
      <c r="O140" s="543">
        <v>71</v>
      </c>
      <c r="P140" s="560">
        <v>402</v>
      </c>
      <c r="Q140" s="560">
        <v>120</v>
      </c>
    </row>
    <row r="141" spans="1:17" x14ac:dyDescent="0.35">
      <c r="A141" s="66"/>
      <c r="B141" s="543">
        <v>2004</v>
      </c>
      <c r="C141" s="543" t="s">
        <v>58</v>
      </c>
      <c r="D141" s="543">
        <v>117</v>
      </c>
      <c r="E141" s="543">
        <v>100</v>
      </c>
      <c r="F141" s="543">
        <v>20</v>
      </c>
      <c r="G141" s="543" t="s">
        <v>108</v>
      </c>
      <c r="H141" s="543" t="s">
        <v>108</v>
      </c>
      <c r="I141" s="543" t="s">
        <v>108</v>
      </c>
      <c r="J141" s="543" t="s">
        <v>108</v>
      </c>
      <c r="K141" s="543" t="s">
        <v>108</v>
      </c>
      <c r="L141" s="543">
        <v>14</v>
      </c>
      <c r="M141" s="543">
        <v>40</v>
      </c>
      <c r="N141" s="543">
        <v>72</v>
      </c>
      <c r="O141" s="543">
        <v>117</v>
      </c>
      <c r="P141" s="560">
        <v>480</v>
      </c>
      <c r="Q141" s="560">
        <v>117</v>
      </c>
    </row>
    <row r="142" spans="1:17" x14ac:dyDescent="0.35">
      <c r="A142" s="66"/>
      <c r="B142" s="543">
        <v>2004</v>
      </c>
      <c r="C142" s="543" t="s">
        <v>109</v>
      </c>
      <c r="D142" s="543">
        <v>86</v>
      </c>
      <c r="E142" s="543">
        <v>25</v>
      </c>
      <c r="F142" s="543">
        <v>23</v>
      </c>
      <c r="G142" s="543">
        <v>2</v>
      </c>
      <c r="H142" s="543">
        <v>3</v>
      </c>
      <c r="I142" s="543">
        <v>3</v>
      </c>
      <c r="J142" s="543">
        <v>6</v>
      </c>
      <c r="K142" s="543">
        <v>0</v>
      </c>
      <c r="L142" s="543">
        <v>14</v>
      </c>
      <c r="M142" s="543">
        <v>100</v>
      </c>
      <c r="N142" s="543">
        <v>104</v>
      </c>
      <c r="O142" s="543">
        <v>85</v>
      </c>
      <c r="P142" s="560">
        <v>451</v>
      </c>
      <c r="Q142" s="560">
        <v>104</v>
      </c>
    </row>
    <row r="143" spans="1:17" x14ac:dyDescent="0.35">
      <c r="A143" s="43"/>
      <c r="B143" s="543">
        <v>2004</v>
      </c>
      <c r="C143" s="574"/>
      <c r="D143" s="614">
        <v>1467</v>
      </c>
      <c r="E143" s="614">
        <v>1037</v>
      </c>
      <c r="F143" s="614">
        <v>844</v>
      </c>
      <c r="G143" s="614">
        <v>9</v>
      </c>
      <c r="H143" s="614">
        <v>8</v>
      </c>
      <c r="I143" s="614">
        <v>7</v>
      </c>
      <c r="J143" s="614">
        <v>34</v>
      </c>
      <c r="K143" s="614">
        <v>63</v>
      </c>
      <c r="L143" s="614">
        <v>136</v>
      </c>
      <c r="M143" s="614">
        <v>711</v>
      </c>
      <c r="N143" s="614">
        <v>981</v>
      </c>
      <c r="O143" s="614">
        <v>1071</v>
      </c>
      <c r="P143" s="614">
        <v>6368</v>
      </c>
      <c r="Q143" s="560">
        <v>1467</v>
      </c>
    </row>
    <row r="144" spans="1:17" x14ac:dyDescent="0.35">
      <c r="A144" s="66" t="s">
        <v>242</v>
      </c>
      <c r="B144" s="543">
        <v>2005</v>
      </c>
      <c r="C144" s="543" t="s">
        <v>81</v>
      </c>
      <c r="D144" s="543">
        <v>196</v>
      </c>
      <c r="E144" s="543">
        <v>172</v>
      </c>
      <c r="F144" s="543">
        <v>64</v>
      </c>
      <c r="G144" s="543">
        <v>2</v>
      </c>
      <c r="H144" s="543" t="s">
        <v>108</v>
      </c>
      <c r="I144" s="543" t="s">
        <v>108</v>
      </c>
      <c r="J144" s="543" t="s">
        <v>108</v>
      </c>
      <c r="K144" s="543">
        <v>12</v>
      </c>
      <c r="L144" s="543">
        <v>62</v>
      </c>
      <c r="M144" s="543">
        <v>177</v>
      </c>
      <c r="N144" s="543">
        <v>194</v>
      </c>
      <c r="O144" s="543">
        <v>227</v>
      </c>
      <c r="P144" s="560">
        <v>1106</v>
      </c>
      <c r="Q144" s="560">
        <v>227</v>
      </c>
    </row>
    <row r="145" spans="1:18" x14ac:dyDescent="0.35">
      <c r="A145" s="66"/>
      <c r="B145" s="543">
        <v>2005</v>
      </c>
      <c r="C145" s="543" t="s">
        <v>59</v>
      </c>
      <c r="D145" s="543">
        <v>91</v>
      </c>
      <c r="E145" s="543">
        <v>79</v>
      </c>
      <c r="F145" s="543">
        <v>51</v>
      </c>
      <c r="G145" s="543" t="s">
        <v>108</v>
      </c>
      <c r="H145" s="543" t="s">
        <v>108</v>
      </c>
      <c r="I145" s="543" t="s">
        <v>108</v>
      </c>
      <c r="J145" s="543" t="s">
        <v>108</v>
      </c>
      <c r="K145" s="543" t="s">
        <v>108</v>
      </c>
      <c r="L145" s="543" t="s">
        <v>108</v>
      </c>
      <c r="M145" s="543">
        <v>11</v>
      </c>
      <c r="N145" s="543">
        <v>52</v>
      </c>
      <c r="O145" s="543">
        <v>79</v>
      </c>
      <c r="P145" s="560">
        <v>363</v>
      </c>
      <c r="Q145" s="560">
        <v>91</v>
      </c>
    </row>
    <row r="146" spans="1:18" x14ac:dyDescent="0.35">
      <c r="A146" s="66"/>
      <c r="B146" s="543">
        <v>2005</v>
      </c>
      <c r="C146" s="543" t="s">
        <v>56</v>
      </c>
      <c r="D146" s="543">
        <v>87</v>
      </c>
      <c r="E146" s="543">
        <v>38</v>
      </c>
      <c r="F146" s="543">
        <v>47</v>
      </c>
      <c r="G146" s="543">
        <v>6</v>
      </c>
      <c r="H146" s="543" t="s">
        <v>108</v>
      </c>
      <c r="I146" s="543" t="s">
        <v>108</v>
      </c>
      <c r="J146" s="543">
        <v>1</v>
      </c>
      <c r="K146" s="543" t="s">
        <v>108</v>
      </c>
      <c r="L146" s="543">
        <v>3</v>
      </c>
      <c r="M146" s="543">
        <v>32</v>
      </c>
      <c r="N146" s="543">
        <v>31</v>
      </c>
      <c r="O146" s="543">
        <v>46</v>
      </c>
      <c r="P146" s="560">
        <v>291</v>
      </c>
      <c r="Q146" s="560">
        <v>87</v>
      </c>
    </row>
    <row r="147" spans="1:18" x14ac:dyDescent="0.35">
      <c r="A147" s="66"/>
      <c r="B147" s="543">
        <v>2005</v>
      </c>
      <c r="C147" s="543" t="s">
        <v>52</v>
      </c>
      <c r="D147" s="543">
        <v>65</v>
      </c>
      <c r="E147" s="543">
        <v>51</v>
      </c>
      <c r="F147" s="543">
        <v>26</v>
      </c>
      <c r="G147" s="543">
        <v>2</v>
      </c>
      <c r="H147" s="543" t="s">
        <v>108</v>
      </c>
      <c r="I147" s="543" t="s">
        <v>108</v>
      </c>
      <c r="J147" s="543">
        <v>3</v>
      </c>
      <c r="K147" s="543">
        <v>3</v>
      </c>
      <c r="L147" s="543">
        <v>4</v>
      </c>
      <c r="M147" s="543">
        <v>61</v>
      </c>
      <c r="N147" s="543">
        <v>68</v>
      </c>
      <c r="O147" s="543">
        <v>43</v>
      </c>
      <c r="P147" s="560">
        <v>326</v>
      </c>
      <c r="Q147" s="560">
        <v>68</v>
      </c>
    </row>
    <row r="148" spans="1:18" x14ac:dyDescent="0.35">
      <c r="A148" s="66"/>
      <c r="B148" s="543">
        <v>2005</v>
      </c>
      <c r="C148" s="543" t="s">
        <v>90</v>
      </c>
      <c r="D148" s="543">
        <v>20</v>
      </c>
      <c r="E148" s="543">
        <v>4</v>
      </c>
      <c r="F148" s="543">
        <v>5</v>
      </c>
      <c r="G148" s="543" t="s">
        <v>108</v>
      </c>
      <c r="H148" s="543">
        <v>1</v>
      </c>
      <c r="I148" s="543" t="s">
        <v>108</v>
      </c>
      <c r="J148" s="543">
        <v>1</v>
      </c>
      <c r="K148" s="543" t="s">
        <v>108</v>
      </c>
      <c r="L148" s="543">
        <v>2</v>
      </c>
      <c r="M148" s="543">
        <v>35</v>
      </c>
      <c r="N148" s="543" t="s">
        <v>108</v>
      </c>
      <c r="O148" s="543">
        <v>131</v>
      </c>
      <c r="P148" s="560">
        <v>199</v>
      </c>
      <c r="Q148" s="560">
        <v>131</v>
      </c>
    </row>
    <row r="149" spans="1:18" x14ac:dyDescent="0.35">
      <c r="A149" s="66"/>
      <c r="B149" s="543">
        <v>2005</v>
      </c>
      <c r="C149" s="543" t="s">
        <v>111</v>
      </c>
      <c r="D149" s="543">
        <v>17</v>
      </c>
      <c r="E149" s="543">
        <v>14</v>
      </c>
      <c r="F149" s="543">
        <v>5</v>
      </c>
      <c r="G149" s="543">
        <v>1</v>
      </c>
      <c r="H149" s="543">
        <v>3</v>
      </c>
      <c r="I149" s="543">
        <v>7</v>
      </c>
      <c r="J149" s="543">
        <v>4</v>
      </c>
      <c r="K149" s="543">
        <v>2</v>
      </c>
      <c r="L149" s="543">
        <v>8</v>
      </c>
      <c r="M149" s="543">
        <v>10</v>
      </c>
      <c r="N149" s="543">
        <v>20</v>
      </c>
      <c r="O149" s="543">
        <v>9</v>
      </c>
      <c r="P149" s="560">
        <v>100</v>
      </c>
      <c r="Q149" s="560">
        <v>20</v>
      </c>
    </row>
    <row r="150" spans="1:18" x14ac:dyDescent="0.35">
      <c r="A150" s="66"/>
      <c r="B150" s="543">
        <v>2005</v>
      </c>
      <c r="C150" s="543" t="s">
        <v>94</v>
      </c>
      <c r="D150" s="543">
        <v>80</v>
      </c>
      <c r="E150" s="543">
        <v>106</v>
      </c>
      <c r="F150" s="543" t="s">
        <v>108</v>
      </c>
      <c r="G150" s="543" t="s">
        <v>108</v>
      </c>
      <c r="H150" s="543" t="s">
        <v>108</v>
      </c>
      <c r="I150" s="543">
        <v>1</v>
      </c>
      <c r="J150" s="543">
        <v>5</v>
      </c>
      <c r="K150" s="543">
        <v>4</v>
      </c>
      <c r="L150" s="543">
        <v>39</v>
      </c>
      <c r="M150" s="543">
        <v>88</v>
      </c>
      <c r="N150" s="543">
        <v>112</v>
      </c>
      <c r="O150" s="543">
        <v>62</v>
      </c>
      <c r="P150" s="560">
        <v>497</v>
      </c>
      <c r="Q150" s="560">
        <v>112</v>
      </c>
    </row>
    <row r="151" spans="1:18" x14ac:dyDescent="0.35">
      <c r="A151" s="66"/>
      <c r="B151" s="543">
        <v>2005</v>
      </c>
      <c r="C151" s="543" t="s">
        <v>113</v>
      </c>
      <c r="D151" s="543">
        <v>77</v>
      </c>
      <c r="E151" s="543">
        <v>56</v>
      </c>
      <c r="F151" s="543">
        <v>5</v>
      </c>
      <c r="G151" s="543">
        <v>1</v>
      </c>
      <c r="H151" s="543" t="s">
        <v>108</v>
      </c>
      <c r="I151" s="543" t="s">
        <v>108</v>
      </c>
      <c r="J151" s="543" t="s">
        <v>108</v>
      </c>
      <c r="K151" s="543">
        <v>1</v>
      </c>
      <c r="L151" s="543">
        <v>2</v>
      </c>
      <c r="M151" s="543">
        <v>28</v>
      </c>
      <c r="N151" s="543">
        <v>35</v>
      </c>
      <c r="O151" s="543">
        <v>62</v>
      </c>
      <c r="P151" s="560">
        <v>267</v>
      </c>
      <c r="Q151" s="560">
        <v>77</v>
      </c>
    </row>
    <row r="152" spans="1:18" x14ac:dyDescent="0.35">
      <c r="A152" s="66"/>
      <c r="B152" s="543">
        <v>2005</v>
      </c>
      <c r="C152" s="543" t="s">
        <v>95</v>
      </c>
      <c r="D152" s="543" t="s">
        <v>108</v>
      </c>
      <c r="E152" s="543" t="s">
        <v>108</v>
      </c>
      <c r="F152" s="543" t="s">
        <v>108</v>
      </c>
      <c r="G152" s="543">
        <v>1</v>
      </c>
      <c r="H152" s="543">
        <v>1</v>
      </c>
      <c r="I152" s="543">
        <v>1</v>
      </c>
      <c r="J152" s="543">
        <v>24</v>
      </c>
      <c r="K152" s="543">
        <v>14</v>
      </c>
      <c r="L152" s="543">
        <v>58</v>
      </c>
      <c r="M152" s="543" t="s">
        <v>108</v>
      </c>
      <c r="N152" s="543" t="s">
        <v>108</v>
      </c>
      <c r="O152" s="543" t="s">
        <v>108</v>
      </c>
      <c r="P152" s="560">
        <v>99</v>
      </c>
      <c r="Q152" s="560">
        <v>58</v>
      </c>
    </row>
    <row r="153" spans="1:18" x14ac:dyDescent="0.35">
      <c r="A153" s="66"/>
      <c r="B153" s="543">
        <v>2005</v>
      </c>
      <c r="C153" s="543" t="s">
        <v>240</v>
      </c>
      <c r="D153" s="543">
        <v>32</v>
      </c>
      <c r="E153" s="543">
        <v>25</v>
      </c>
      <c r="F153" s="543">
        <v>1</v>
      </c>
      <c r="G153" s="543" t="s">
        <v>108</v>
      </c>
      <c r="H153" s="543" t="s">
        <v>108</v>
      </c>
      <c r="I153" s="543" t="s">
        <v>108</v>
      </c>
      <c r="J153" s="543" t="s">
        <v>108</v>
      </c>
      <c r="K153" s="543">
        <v>2</v>
      </c>
      <c r="L153" s="543" t="s">
        <v>108</v>
      </c>
      <c r="M153" s="543" t="s">
        <v>108</v>
      </c>
      <c r="N153" s="543">
        <v>66</v>
      </c>
      <c r="O153" s="543" t="s">
        <v>108</v>
      </c>
      <c r="P153" s="560">
        <v>126</v>
      </c>
      <c r="Q153" s="560">
        <v>66</v>
      </c>
    </row>
    <row r="154" spans="1:18" x14ac:dyDescent="0.35">
      <c r="A154" s="66"/>
      <c r="B154" s="543">
        <v>2005</v>
      </c>
      <c r="C154" s="543" t="s">
        <v>58</v>
      </c>
      <c r="D154" s="543">
        <v>80</v>
      </c>
      <c r="E154" s="543">
        <v>77</v>
      </c>
      <c r="F154" s="543">
        <v>19</v>
      </c>
      <c r="G154" s="543" t="s">
        <v>108</v>
      </c>
      <c r="H154" s="543">
        <v>2</v>
      </c>
      <c r="I154" s="543" t="s">
        <v>108</v>
      </c>
      <c r="J154" s="543">
        <v>1</v>
      </c>
      <c r="K154" s="543" t="s">
        <v>108</v>
      </c>
      <c r="L154" s="543">
        <v>4</v>
      </c>
      <c r="M154" s="543">
        <v>63</v>
      </c>
      <c r="N154" s="543" t="s">
        <v>108</v>
      </c>
      <c r="O154" s="543">
        <v>79</v>
      </c>
      <c r="P154" s="560">
        <v>325</v>
      </c>
      <c r="Q154" s="560">
        <v>80</v>
      </c>
    </row>
    <row r="155" spans="1:18" x14ac:dyDescent="0.35">
      <c r="A155" s="66"/>
      <c r="B155" s="543">
        <v>2005</v>
      </c>
      <c r="C155" s="543" t="s">
        <v>119</v>
      </c>
      <c r="D155" s="543" t="s">
        <v>108</v>
      </c>
      <c r="E155" s="543">
        <v>36</v>
      </c>
      <c r="F155" s="543">
        <v>2</v>
      </c>
      <c r="G155" s="543">
        <v>1</v>
      </c>
      <c r="H155" s="543">
        <v>1</v>
      </c>
      <c r="I155" s="543">
        <v>2</v>
      </c>
      <c r="J155" s="543" t="s">
        <v>108</v>
      </c>
      <c r="K155" s="543">
        <v>13</v>
      </c>
      <c r="L155" s="543">
        <v>10</v>
      </c>
      <c r="M155" s="543">
        <v>51</v>
      </c>
      <c r="N155" s="543">
        <v>19</v>
      </c>
      <c r="O155" s="543">
        <v>30</v>
      </c>
      <c r="P155" s="560">
        <v>165</v>
      </c>
      <c r="Q155" s="560">
        <v>51</v>
      </c>
    </row>
    <row r="156" spans="1:18" x14ac:dyDescent="0.35">
      <c r="A156" s="66"/>
      <c r="B156" s="543">
        <v>2005</v>
      </c>
      <c r="C156" s="543" t="s">
        <v>54</v>
      </c>
      <c r="D156" s="543">
        <v>408</v>
      </c>
      <c r="E156" s="543">
        <v>403</v>
      </c>
      <c r="F156" s="543">
        <v>264</v>
      </c>
      <c r="G156" s="543" t="s">
        <v>108</v>
      </c>
      <c r="H156" s="543" t="s">
        <v>108</v>
      </c>
      <c r="I156" s="543" t="s">
        <v>108</v>
      </c>
      <c r="J156" s="543" t="s">
        <v>108</v>
      </c>
      <c r="K156" s="543" t="s">
        <v>108</v>
      </c>
      <c r="L156" s="543">
        <v>27</v>
      </c>
      <c r="M156" s="543">
        <v>88</v>
      </c>
      <c r="N156" s="543">
        <v>146</v>
      </c>
      <c r="O156" s="543">
        <v>510</v>
      </c>
      <c r="P156" s="560">
        <v>1846</v>
      </c>
      <c r="Q156" s="560">
        <v>510</v>
      </c>
    </row>
    <row r="157" spans="1:18" x14ac:dyDescent="0.35">
      <c r="A157" s="66"/>
      <c r="B157" s="574">
        <v>2005</v>
      </c>
      <c r="C157" s="574" t="s">
        <v>12</v>
      </c>
      <c r="D157" s="614">
        <v>1153</v>
      </c>
      <c r="E157" s="614">
        <v>1061</v>
      </c>
      <c r="F157" s="614">
        <v>489</v>
      </c>
      <c r="G157" s="614">
        <v>14</v>
      </c>
      <c r="H157" s="614">
        <v>8</v>
      </c>
      <c r="I157" s="614">
        <v>11</v>
      </c>
      <c r="J157" s="614">
        <v>39</v>
      </c>
      <c r="K157" s="614">
        <v>51</v>
      </c>
      <c r="L157" s="614">
        <v>219</v>
      </c>
      <c r="M157" s="614">
        <v>644</v>
      </c>
      <c r="N157" s="614">
        <v>743</v>
      </c>
      <c r="O157" s="614">
        <v>1278</v>
      </c>
      <c r="P157" s="614">
        <v>5710</v>
      </c>
      <c r="Q157" s="614">
        <v>1278</v>
      </c>
      <c r="R157" s="43"/>
    </row>
    <row r="158" spans="1:18" x14ac:dyDescent="0.35">
      <c r="A158" s="81" t="s">
        <v>242</v>
      </c>
      <c r="B158" s="543">
        <v>2006</v>
      </c>
      <c r="C158" s="616" t="s">
        <v>81</v>
      </c>
      <c r="D158" s="616">
        <v>302</v>
      </c>
      <c r="E158" s="616">
        <v>206</v>
      </c>
      <c r="F158" s="616">
        <v>103</v>
      </c>
      <c r="G158" s="616">
        <v>8</v>
      </c>
      <c r="H158" s="616" t="s">
        <v>108</v>
      </c>
      <c r="I158" s="616">
        <v>1</v>
      </c>
      <c r="J158" s="616">
        <v>1</v>
      </c>
      <c r="K158" s="616">
        <v>36</v>
      </c>
      <c r="L158" s="616">
        <v>46</v>
      </c>
      <c r="M158" s="616">
        <v>63</v>
      </c>
      <c r="N158" s="616">
        <v>65</v>
      </c>
      <c r="O158" s="616">
        <v>73</v>
      </c>
      <c r="P158" s="617">
        <v>904</v>
      </c>
      <c r="Q158" s="617">
        <v>302</v>
      </c>
    </row>
    <row r="159" spans="1:18" x14ac:dyDescent="0.35">
      <c r="A159" s="66"/>
      <c r="B159" s="543">
        <v>2006</v>
      </c>
      <c r="C159" s="543" t="s">
        <v>59</v>
      </c>
      <c r="D159" s="543">
        <v>107</v>
      </c>
      <c r="E159" s="543">
        <v>85</v>
      </c>
      <c r="F159" s="543">
        <v>38</v>
      </c>
      <c r="G159" s="543">
        <v>1</v>
      </c>
      <c r="H159" s="543" t="s">
        <v>108</v>
      </c>
      <c r="I159" s="543" t="s">
        <v>108</v>
      </c>
      <c r="J159" s="543" t="s">
        <v>108</v>
      </c>
      <c r="K159" s="543" t="s">
        <v>108</v>
      </c>
      <c r="L159" s="543" t="s">
        <v>108</v>
      </c>
      <c r="M159" s="543" t="s">
        <v>108</v>
      </c>
      <c r="N159" s="543">
        <v>23</v>
      </c>
      <c r="O159" s="543">
        <v>56</v>
      </c>
      <c r="P159" s="560">
        <v>310</v>
      </c>
      <c r="Q159" s="560">
        <v>107</v>
      </c>
    </row>
    <row r="160" spans="1:18" x14ac:dyDescent="0.35">
      <c r="A160" s="66"/>
      <c r="B160" s="543">
        <v>2006</v>
      </c>
      <c r="C160" s="543" t="s">
        <v>56</v>
      </c>
      <c r="D160" s="543">
        <v>40</v>
      </c>
      <c r="E160" s="543">
        <v>103</v>
      </c>
      <c r="F160" s="543">
        <v>25</v>
      </c>
      <c r="G160" s="543">
        <v>1</v>
      </c>
      <c r="H160" s="543" t="s">
        <v>108</v>
      </c>
      <c r="I160" s="543">
        <v>1</v>
      </c>
      <c r="J160" s="543">
        <v>1</v>
      </c>
      <c r="K160" s="543" t="s">
        <v>108</v>
      </c>
      <c r="L160" s="543">
        <v>1</v>
      </c>
      <c r="M160" s="543" t="s">
        <v>108</v>
      </c>
      <c r="N160" s="543">
        <v>7</v>
      </c>
      <c r="O160" s="543">
        <v>29</v>
      </c>
      <c r="P160" s="560">
        <v>208</v>
      </c>
      <c r="Q160" s="560">
        <v>103</v>
      </c>
    </row>
    <row r="161" spans="1:17" x14ac:dyDescent="0.35">
      <c r="A161" s="66"/>
      <c r="B161" s="543">
        <v>2006</v>
      </c>
      <c r="C161" s="543" t="s">
        <v>52</v>
      </c>
      <c r="D161" s="543">
        <v>10</v>
      </c>
      <c r="E161" s="543">
        <v>10</v>
      </c>
      <c r="F161" s="543" t="s">
        <v>108</v>
      </c>
      <c r="G161" s="543" t="s">
        <v>108</v>
      </c>
      <c r="H161" s="543" t="s">
        <v>108</v>
      </c>
      <c r="I161" s="543" t="s">
        <v>108</v>
      </c>
      <c r="J161" s="543" t="s">
        <v>108</v>
      </c>
      <c r="K161" s="543" t="s">
        <v>108</v>
      </c>
      <c r="L161" s="543">
        <v>10</v>
      </c>
      <c r="M161" s="543">
        <v>18</v>
      </c>
      <c r="N161" s="543">
        <v>52</v>
      </c>
      <c r="O161" s="543">
        <v>30</v>
      </c>
      <c r="P161" s="560">
        <v>130</v>
      </c>
      <c r="Q161" s="560">
        <v>52</v>
      </c>
    </row>
    <row r="162" spans="1:17" x14ac:dyDescent="0.35">
      <c r="A162" s="66"/>
      <c r="B162" s="543">
        <v>2006</v>
      </c>
      <c r="C162" s="543" t="s">
        <v>243</v>
      </c>
      <c r="D162" s="543">
        <v>46</v>
      </c>
      <c r="E162" s="543">
        <v>29</v>
      </c>
      <c r="F162" s="543">
        <v>22</v>
      </c>
      <c r="G162" s="543">
        <v>1</v>
      </c>
      <c r="H162" s="543" t="s">
        <v>108</v>
      </c>
      <c r="I162" s="543">
        <v>7</v>
      </c>
      <c r="J162" s="543">
        <v>86</v>
      </c>
      <c r="K162" s="543">
        <v>66</v>
      </c>
      <c r="L162" s="543">
        <v>96</v>
      </c>
      <c r="M162" s="543">
        <v>83</v>
      </c>
      <c r="N162" s="543">
        <v>50</v>
      </c>
      <c r="O162" s="543">
        <v>18</v>
      </c>
      <c r="P162" s="560">
        <v>504</v>
      </c>
      <c r="Q162" s="560">
        <v>96</v>
      </c>
    </row>
    <row r="163" spans="1:17" x14ac:dyDescent="0.35">
      <c r="A163" s="66"/>
      <c r="B163" s="543">
        <v>2006</v>
      </c>
      <c r="C163" s="543" t="s">
        <v>120</v>
      </c>
      <c r="D163" s="543">
        <v>113</v>
      </c>
      <c r="E163" s="543">
        <v>32</v>
      </c>
      <c r="F163" s="543" t="s">
        <v>108</v>
      </c>
      <c r="G163" s="543">
        <v>3</v>
      </c>
      <c r="H163" s="543" t="s">
        <v>108</v>
      </c>
      <c r="I163" s="543" t="s">
        <v>108</v>
      </c>
      <c r="J163" s="543" t="s">
        <v>108</v>
      </c>
      <c r="K163" s="543" t="s">
        <v>108</v>
      </c>
      <c r="L163" s="543" t="s">
        <v>108</v>
      </c>
      <c r="M163" s="543" t="s">
        <v>108</v>
      </c>
      <c r="N163" s="543">
        <v>14</v>
      </c>
      <c r="O163" s="543" t="s">
        <v>108</v>
      </c>
      <c r="P163" s="560">
        <v>162</v>
      </c>
      <c r="Q163" s="560">
        <v>113</v>
      </c>
    </row>
    <row r="164" spans="1:17" x14ac:dyDescent="0.35">
      <c r="A164" s="66"/>
      <c r="B164" s="543">
        <v>2006</v>
      </c>
      <c r="C164" s="543" t="s">
        <v>94</v>
      </c>
      <c r="D164" s="543">
        <v>135</v>
      </c>
      <c r="E164" s="543">
        <v>110</v>
      </c>
      <c r="F164" s="543">
        <v>262</v>
      </c>
      <c r="G164" s="543">
        <v>1</v>
      </c>
      <c r="H164" s="543">
        <v>1</v>
      </c>
      <c r="I164" s="543">
        <v>1</v>
      </c>
      <c r="J164" s="543">
        <v>2</v>
      </c>
      <c r="K164" s="543">
        <v>6</v>
      </c>
      <c r="L164" s="543">
        <v>44</v>
      </c>
      <c r="M164" s="543">
        <v>14</v>
      </c>
      <c r="N164" s="543" t="s">
        <v>108</v>
      </c>
      <c r="O164" s="543">
        <v>57</v>
      </c>
      <c r="P164" s="560">
        <v>633</v>
      </c>
      <c r="Q164" s="560">
        <v>262</v>
      </c>
    </row>
    <row r="165" spans="1:17" x14ac:dyDescent="0.35">
      <c r="A165" s="66"/>
      <c r="B165" s="543">
        <v>2006</v>
      </c>
      <c r="C165" s="543" t="s">
        <v>240</v>
      </c>
      <c r="D165" s="543">
        <v>251</v>
      </c>
      <c r="E165" s="543">
        <v>18</v>
      </c>
      <c r="F165" s="543">
        <v>10</v>
      </c>
      <c r="G165" s="543" t="s">
        <v>108</v>
      </c>
      <c r="H165" s="543" t="s">
        <v>108</v>
      </c>
      <c r="I165" s="543" t="s">
        <v>108</v>
      </c>
      <c r="J165" s="543" t="s">
        <v>108</v>
      </c>
      <c r="K165" s="543" t="s">
        <v>108</v>
      </c>
      <c r="L165" s="543" t="s">
        <v>108</v>
      </c>
      <c r="M165" s="543">
        <v>53</v>
      </c>
      <c r="N165" s="543">
        <v>37</v>
      </c>
      <c r="O165" s="543">
        <v>10</v>
      </c>
      <c r="P165" s="560">
        <v>379</v>
      </c>
      <c r="Q165" s="560">
        <v>251</v>
      </c>
    </row>
    <row r="166" spans="1:17" x14ac:dyDescent="0.35">
      <c r="A166" s="66"/>
      <c r="B166" s="543">
        <v>2006</v>
      </c>
      <c r="C166" s="543" t="s">
        <v>113</v>
      </c>
      <c r="D166" s="543">
        <v>79</v>
      </c>
      <c r="E166" s="543">
        <v>64</v>
      </c>
      <c r="F166" s="543">
        <v>65</v>
      </c>
      <c r="G166" s="543">
        <v>3</v>
      </c>
      <c r="H166" s="543">
        <v>1</v>
      </c>
      <c r="I166" s="543">
        <v>1</v>
      </c>
      <c r="J166" s="543">
        <v>1</v>
      </c>
      <c r="K166" s="543">
        <v>1</v>
      </c>
      <c r="L166" s="543">
        <v>5</v>
      </c>
      <c r="M166" s="543">
        <v>8</v>
      </c>
      <c r="N166" s="543">
        <v>32</v>
      </c>
      <c r="O166" s="543">
        <v>42</v>
      </c>
      <c r="P166" s="560">
        <v>302</v>
      </c>
      <c r="Q166" s="560">
        <v>79</v>
      </c>
    </row>
    <row r="167" spans="1:17" x14ac:dyDescent="0.35">
      <c r="A167" s="66"/>
      <c r="B167" s="543">
        <v>2006</v>
      </c>
      <c r="C167" s="543" t="s">
        <v>54</v>
      </c>
      <c r="D167" s="543">
        <v>412</v>
      </c>
      <c r="E167" s="543">
        <v>135</v>
      </c>
      <c r="F167" s="543">
        <v>60</v>
      </c>
      <c r="G167" s="543">
        <v>1</v>
      </c>
      <c r="H167" s="543" t="s">
        <v>108</v>
      </c>
      <c r="I167" s="543">
        <v>2</v>
      </c>
      <c r="J167" s="543" t="s">
        <v>108</v>
      </c>
      <c r="K167" s="543" t="s">
        <v>108</v>
      </c>
      <c r="L167" s="543" t="s">
        <v>108</v>
      </c>
      <c r="M167" s="543">
        <v>14</v>
      </c>
      <c r="N167" s="543">
        <v>90</v>
      </c>
      <c r="O167" s="543">
        <v>120</v>
      </c>
      <c r="P167" s="560">
        <v>834</v>
      </c>
      <c r="Q167" s="560">
        <v>412</v>
      </c>
    </row>
    <row r="168" spans="1:17" x14ac:dyDescent="0.35">
      <c r="A168" s="43"/>
      <c r="B168" s="574">
        <v>2006</v>
      </c>
      <c r="C168" s="574" t="s">
        <v>12</v>
      </c>
      <c r="D168" s="614">
        <v>1495</v>
      </c>
      <c r="E168" s="614">
        <v>792</v>
      </c>
      <c r="F168" s="614">
        <v>585</v>
      </c>
      <c r="G168" s="614">
        <v>19</v>
      </c>
      <c r="H168" s="614">
        <v>2</v>
      </c>
      <c r="I168" s="614">
        <v>13</v>
      </c>
      <c r="J168" s="614">
        <v>91</v>
      </c>
      <c r="K168" s="614">
        <v>109</v>
      </c>
      <c r="L168" s="614">
        <v>202</v>
      </c>
      <c r="M168" s="614">
        <v>253</v>
      </c>
      <c r="N168" s="614">
        <v>370</v>
      </c>
      <c r="O168" s="614">
        <v>435</v>
      </c>
      <c r="P168" s="614">
        <v>4366</v>
      </c>
      <c r="Q168" s="560">
        <v>1495</v>
      </c>
    </row>
    <row r="169" spans="1:17" x14ac:dyDescent="0.35">
      <c r="A169" s="66"/>
      <c r="B169" s="543">
        <v>2007</v>
      </c>
      <c r="C169" s="543" t="s">
        <v>81</v>
      </c>
      <c r="D169" s="543">
        <v>93</v>
      </c>
      <c r="E169" s="543">
        <v>150</v>
      </c>
      <c r="F169" s="543">
        <v>17</v>
      </c>
      <c r="G169" s="543" t="s">
        <v>108</v>
      </c>
      <c r="H169" s="543" t="s">
        <v>108</v>
      </c>
      <c r="I169" s="543" t="s">
        <v>108</v>
      </c>
      <c r="J169" s="543" t="s">
        <v>108</v>
      </c>
      <c r="K169" s="543">
        <v>4</v>
      </c>
      <c r="L169" s="543">
        <v>6</v>
      </c>
      <c r="M169" s="543">
        <v>65</v>
      </c>
      <c r="N169" s="543">
        <v>153</v>
      </c>
      <c r="O169" s="543">
        <v>360</v>
      </c>
      <c r="P169" s="560">
        <v>848</v>
      </c>
      <c r="Q169" s="560">
        <v>360</v>
      </c>
    </row>
    <row r="170" spans="1:17" x14ac:dyDescent="0.35">
      <c r="A170" s="66"/>
      <c r="B170" s="543">
        <v>2007</v>
      </c>
      <c r="C170" s="543" t="s">
        <v>59</v>
      </c>
      <c r="D170" s="543">
        <v>46</v>
      </c>
      <c r="E170" s="543">
        <v>126</v>
      </c>
      <c r="F170" s="543">
        <v>22</v>
      </c>
      <c r="G170" s="543" t="s">
        <v>108</v>
      </c>
      <c r="H170" s="543" t="s">
        <v>108</v>
      </c>
      <c r="I170" s="543" t="s">
        <v>108</v>
      </c>
      <c r="J170" s="543" t="s">
        <v>108</v>
      </c>
      <c r="K170" s="543" t="s">
        <v>108</v>
      </c>
      <c r="L170" s="543" t="s">
        <v>108</v>
      </c>
      <c r="M170" s="543">
        <v>6</v>
      </c>
      <c r="N170" s="543">
        <v>7</v>
      </c>
      <c r="O170" s="543">
        <v>42</v>
      </c>
      <c r="P170" s="560">
        <v>249</v>
      </c>
      <c r="Q170" s="560">
        <v>126</v>
      </c>
    </row>
    <row r="171" spans="1:17" x14ac:dyDescent="0.35">
      <c r="A171" s="66"/>
      <c r="B171" s="543">
        <v>2007</v>
      </c>
      <c r="C171" s="543" t="s">
        <v>56</v>
      </c>
      <c r="D171" s="543">
        <v>37</v>
      </c>
      <c r="E171" s="543">
        <v>30</v>
      </c>
      <c r="F171" s="543">
        <v>15</v>
      </c>
      <c r="G171" s="543" t="s">
        <v>108</v>
      </c>
      <c r="H171" s="543" t="s">
        <v>108</v>
      </c>
      <c r="I171" s="543" t="s">
        <v>108</v>
      </c>
      <c r="J171" s="543">
        <v>1</v>
      </c>
      <c r="K171" s="543" t="s">
        <v>108</v>
      </c>
      <c r="L171" s="543" t="s">
        <v>108</v>
      </c>
      <c r="M171" s="543" t="s">
        <v>108</v>
      </c>
      <c r="N171" s="543">
        <v>13</v>
      </c>
      <c r="O171" s="543">
        <v>10</v>
      </c>
      <c r="P171" s="560">
        <v>106</v>
      </c>
      <c r="Q171" s="560">
        <v>37</v>
      </c>
    </row>
    <row r="172" spans="1:17" x14ac:dyDescent="0.35">
      <c r="A172" s="66"/>
      <c r="B172" s="543">
        <v>2007</v>
      </c>
      <c r="C172" s="543" t="s">
        <v>90</v>
      </c>
      <c r="D172" s="543">
        <v>10</v>
      </c>
      <c r="E172" s="543" t="s">
        <v>108</v>
      </c>
      <c r="F172" s="543" t="s">
        <v>108</v>
      </c>
      <c r="G172" s="543" t="s">
        <v>108</v>
      </c>
      <c r="H172" s="543" t="s">
        <v>108</v>
      </c>
      <c r="I172" s="543" t="s">
        <v>108</v>
      </c>
      <c r="J172" s="543" t="s">
        <v>108</v>
      </c>
      <c r="K172" s="543" t="s">
        <v>108</v>
      </c>
      <c r="L172" s="543">
        <v>20</v>
      </c>
      <c r="M172" s="543">
        <v>23</v>
      </c>
      <c r="N172" s="543">
        <v>101</v>
      </c>
      <c r="O172" s="543">
        <v>5</v>
      </c>
      <c r="P172" s="560">
        <v>159</v>
      </c>
      <c r="Q172" s="560">
        <v>101</v>
      </c>
    </row>
    <row r="173" spans="1:17" x14ac:dyDescent="0.35">
      <c r="A173" s="66"/>
      <c r="B173" s="543">
        <v>2007</v>
      </c>
      <c r="C173" s="543" t="s">
        <v>52</v>
      </c>
      <c r="D173" s="543">
        <v>100</v>
      </c>
      <c r="E173" s="543">
        <v>40</v>
      </c>
      <c r="F173" s="543" t="s">
        <v>108</v>
      </c>
      <c r="G173" s="543">
        <v>1</v>
      </c>
      <c r="H173" s="543" t="s">
        <v>108</v>
      </c>
      <c r="I173" s="543">
        <v>1</v>
      </c>
      <c r="J173" s="543">
        <v>2</v>
      </c>
      <c r="K173" s="543">
        <v>4</v>
      </c>
      <c r="L173" s="543">
        <v>3</v>
      </c>
      <c r="M173" s="543">
        <v>44</v>
      </c>
      <c r="N173" s="543" t="s">
        <v>108</v>
      </c>
      <c r="O173" s="543">
        <v>2</v>
      </c>
      <c r="P173" s="560">
        <v>197</v>
      </c>
      <c r="Q173" s="560">
        <v>100</v>
      </c>
    </row>
    <row r="174" spans="1:17" x14ac:dyDescent="0.35">
      <c r="A174" s="66"/>
      <c r="B174" s="543">
        <v>2007</v>
      </c>
      <c r="C174" s="543" t="s">
        <v>190</v>
      </c>
      <c r="D174" s="543">
        <v>55</v>
      </c>
      <c r="E174" s="543">
        <v>50</v>
      </c>
      <c r="F174" s="543">
        <v>30</v>
      </c>
      <c r="G174" s="543">
        <v>2</v>
      </c>
      <c r="H174" s="543">
        <v>1</v>
      </c>
      <c r="I174" s="543">
        <v>16</v>
      </c>
      <c r="J174" s="543">
        <v>35</v>
      </c>
      <c r="K174" s="543">
        <v>63</v>
      </c>
      <c r="L174" s="543">
        <v>168</v>
      </c>
      <c r="M174" s="543" t="s">
        <v>108</v>
      </c>
      <c r="N174" s="543">
        <v>10</v>
      </c>
      <c r="O174" s="543">
        <v>16</v>
      </c>
      <c r="P174" s="560">
        <v>446</v>
      </c>
      <c r="Q174" s="560">
        <v>168</v>
      </c>
    </row>
    <row r="175" spans="1:17" x14ac:dyDescent="0.35">
      <c r="A175" s="66"/>
      <c r="B175" s="543">
        <v>2007</v>
      </c>
      <c r="C175" s="543" t="s">
        <v>110</v>
      </c>
      <c r="D175" s="543">
        <v>22</v>
      </c>
      <c r="E175" s="543">
        <v>12</v>
      </c>
      <c r="F175" s="543">
        <v>2</v>
      </c>
      <c r="G175" s="543" t="s">
        <v>108</v>
      </c>
      <c r="H175" s="543" t="s">
        <v>108</v>
      </c>
      <c r="I175" s="543" t="s">
        <v>108</v>
      </c>
      <c r="J175" s="543" t="s">
        <v>108</v>
      </c>
      <c r="K175" s="543" t="s">
        <v>108</v>
      </c>
      <c r="L175" s="543" t="s">
        <v>108</v>
      </c>
      <c r="M175" s="543" t="s">
        <v>108</v>
      </c>
      <c r="N175" s="543">
        <v>134</v>
      </c>
      <c r="O175" s="543" t="s">
        <v>108</v>
      </c>
      <c r="P175" s="560">
        <v>170</v>
      </c>
      <c r="Q175" s="560">
        <v>134</v>
      </c>
    </row>
    <row r="176" spans="1:17" x14ac:dyDescent="0.35">
      <c r="A176" s="66"/>
      <c r="B176" s="543">
        <v>2007</v>
      </c>
      <c r="C176" s="543" t="s">
        <v>111</v>
      </c>
      <c r="D176" s="543">
        <v>45</v>
      </c>
      <c r="E176" s="543">
        <v>18</v>
      </c>
      <c r="F176" s="543">
        <v>8</v>
      </c>
      <c r="G176" s="543">
        <v>8</v>
      </c>
      <c r="H176" s="543">
        <v>4</v>
      </c>
      <c r="I176" s="543">
        <v>5</v>
      </c>
      <c r="J176" s="543">
        <v>8</v>
      </c>
      <c r="K176" s="543">
        <v>10</v>
      </c>
      <c r="L176" s="543">
        <v>16</v>
      </c>
      <c r="M176" s="543">
        <v>24</v>
      </c>
      <c r="N176" s="543">
        <v>24</v>
      </c>
      <c r="O176" s="543">
        <v>60</v>
      </c>
      <c r="P176" s="560">
        <v>230</v>
      </c>
      <c r="Q176" s="560">
        <v>60</v>
      </c>
    </row>
    <row r="177" spans="1:17" x14ac:dyDescent="0.35">
      <c r="A177" s="66"/>
      <c r="B177" s="543">
        <v>2007</v>
      </c>
      <c r="C177" s="543" t="s">
        <v>94</v>
      </c>
      <c r="D177" s="543">
        <v>50</v>
      </c>
      <c r="E177" s="543">
        <v>60</v>
      </c>
      <c r="F177" s="543">
        <v>15</v>
      </c>
      <c r="G177" s="543" t="s">
        <v>108</v>
      </c>
      <c r="H177" s="543" t="s">
        <v>108</v>
      </c>
      <c r="I177" s="543" t="s">
        <v>108</v>
      </c>
      <c r="J177" s="543" t="s">
        <v>108</v>
      </c>
      <c r="K177" s="543">
        <v>6</v>
      </c>
      <c r="L177" s="543">
        <v>41</v>
      </c>
      <c r="M177" s="543">
        <v>62</v>
      </c>
      <c r="N177" s="543">
        <v>47</v>
      </c>
      <c r="O177" s="543">
        <v>223</v>
      </c>
      <c r="P177" s="560">
        <v>504</v>
      </c>
      <c r="Q177" s="560">
        <v>223</v>
      </c>
    </row>
    <row r="178" spans="1:17" x14ac:dyDescent="0.35">
      <c r="A178" s="66"/>
      <c r="B178" s="543">
        <v>2007</v>
      </c>
      <c r="C178" s="543" t="s">
        <v>240</v>
      </c>
      <c r="D178" s="543" t="s">
        <v>108</v>
      </c>
      <c r="E178" s="543">
        <v>45</v>
      </c>
      <c r="F178" s="543" t="s">
        <v>108</v>
      </c>
      <c r="G178" s="543" t="s">
        <v>108</v>
      </c>
      <c r="H178" s="543" t="s">
        <v>108</v>
      </c>
      <c r="I178" s="543" t="s">
        <v>108</v>
      </c>
      <c r="J178" s="543" t="s">
        <v>108</v>
      </c>
      <c r="K178" s="543" t="s">
        <v>108</v>
      </c>
      <c r="L178" s="543" t="s">
        <v>108</v>
      </c>
      <c r="M178" s="543" t="s">
        <v>108</v>
      </c>
      <c r="N178" s="543">
        <v>7</v>
      </c>
      <c r="O178" s="543">
        <v>68</v>
      </c>
      <c r="P178" s="560">
        <v>120</v>
      </c>
      <c r="Q178" s="560">
        <v>68</v>
      </c>
    </row>
    <row r="179" spans="1:17" x14ac:dyDescent="0.35">
      <c r="A179" s="66"/>
      <c r="B179" s="543">
        <v>2007</v>
      </c>
      <c r="C179" s="543" t="s">
        <v>113</v>
      </c>
      <c r="D179" s="543">
        <v>48</v>
      </c>
      <c r="E179" s="543">
        <v>45</v>
      </c>
      <c r="F179" s="543">
        <v>36</v>
      </c>
      <c r="G179" s="543">
        <v>1</v>
      </c>
      <c r="H179" s="543">
        <v>1</v>
      </c>
      <c r="I179" s="543">
        <v>1</v>
      </c>
      <c r="J179" s="543" t="s">
        <v>108</v>
      </c>
      <c r="K179" s="543">
        <v>9</v>
      </c>
      <c r="L179" s="543">
        <v>8</v>
      </c>
      <c r="M179" s="543">
        <v>11</v>
      </c>
      <c r="N179" s="543">
        <v>33</v>
      </c>
      <c r="O179" s="543">
        <v>43</v>
      </c>
      <c r="P179" s="560">
        <v>236</v>
      </c>
      <c r="Q179" s="560">
        <v>48</v>
      </c>
    </row>
    <row r="180" spans="1:17" x14ac:dyDescent="0.35">
      <c r="A180" s="66"/>
      <c r="B180" s="543">
        <v>2007</v>
      </c>
      <c r="C180" s="543" t="s">
        <v>58</v>
      </c>
      <c r="D180" s="543">
        <v>70</v>
      </c>
      <c r="E180" s="543">
        <v>39</v>
      </c>
      <c r="F180" s="543" t="s">
        <v>108</v>
      </c>
      <c r="G180" s="543" t="s">
        <v>108</v>
      </c>
      <c r="H180" s="543" t="s">
        <v>108</v>
      </c>
      <c r="I180" s="543" t="s">
        <v>108</v>
      </c>
      <c r="J180" s="543">
        <v>3</v>
      </c>
      <c r="K180" s="543" t="s">
        <v>108</v>
      </c>
      <c r="L180" s="543" t="s">
        <v>108</v>
      </c>
      <c r="M180" s="543">
        <v>7</v>
      </c>
      <c r="N180" s="543">
        <v>30</v>
      </c>
      <c r="O180" s="543" t="s">
        <v>108</v>
      </c>
      <c r="P180" s="560">
        <v>149</v>
      </c>
      <c r="Q180" s="560">
        <v>70</v>
      </c>
    </row>
    <row r="181" spans="1:17" x14ac:dyDescent="0.35">
      <c r="A181" s="66"/>
      <c r="B181" s="543">
        <v>2007</v>
      </c>
      <c r="C181" s="543" t="s">
        <v>119</v>
      </c>
      <c r="D181" s="543" t="s">
        <v>108</v>
      </c>
      <c r="E181" s="543">
        <v>28</v>
      </c>
      <c r="F181" s="543">
        <v>5</v>
      </c>
      <c r="G181" s="543" t="s">
        <v>108</v>
      </c>
      <c r="H181" s="543">
        <v>2</v>
      </c>
      <c r="I181" s="543" t="s">
        <v>108</v>
      </c>
      <c r="J181" s="543">
        <v>5</v>
      </c>
      <c r="K181" s="543">
        <v>3</v>
      </c>
      <c r="L181" s="543">
        <v>4</v>
      </c>
      <c r="M181" s="543">
        <v>1</v>
      </c>
      <c r="N181" s="543">
        <v>26</v>
      </c>
      <c r="O181" s="543">
        <v>65</v>
      </c>
      <c r="P181" s="560">
        <v>139</v>
      </c>
      <c r="Q181" s="560">
        <v>65</v>
      </c>
    </row>
    <row r="182" spans="1:17" x14ac:dyDescent="0.35">
      <c r="A182" s="66"/>
      <c r="B182" s="543">
        <v>2007</v>
      </c>
      <c r="C182" s="543" t="s">
        <v>54</v>
      </c>
      <c r="D182" s="543">
        <v>110</v>
      </c>
      <c r="E182" s="543">
        <v>90</v>
      </c>
      <c r="F182" s="543" t="s">
        <v>108</v>
      </c>
      <c r="G182" s="543" t="s">
        <v>108</v>
      </c>
      <c r="H182" s="543">
        <v>4</v>
      </c>
      <c r="I182" s="543" t="s">
        <v>108</v>
      </c>
      <c r="J182" s="543">
        <v>2</v>
      </c>
      <c r="K182" s="543">
        <v>60</v>
      </c>
      <c r="L182" s="543" t="s">
        <v>108</v>
      </c>
      <c r="M182" s="543">
        <v>9</v>
      </c>
      <c r="N182" s="543">
        <v>40</v>
      </c>
      <c r="O182" s="543">
        <v>40</v>
      </c>
      <c r="P182" s="560">
        <v>355</v>
      </c>
      <c r="Q182" s="560">
        <v>110</v>
      </c>
    </row>
    <row r="183" spans="1:17" x14ac:dyDescent="0.35">
      <c r="A183" s="43"/>
      <c r="B183" s="574">
        <v>2007</v>
      </c>
      <c r="C183" s="574" t="s">
        <v>12</v>
      </c>
      <c r="D183" s="614">
        <v>686</v>
      </c>
      <c r="E183" s="614">
        <v>733</v>
      </c>
      <c r="F183" s="614">
        <v>150</v>
      </c>
      <c r="G183" s="614">
        <v>12</v>
      </c>
      <c r="H183" s="614">
        <v>12</v>
      </c>
      <c r="I183" s="614">
        <v>23</v>
      </c>
      <c r="J183" s="614">
        <v>56</v>
      </c>
      <c r="K183" s="614">
        <v>159</v>
      </c>
      <c r="L183" s="614">
        <v>266</v>
      </c>
      <c r="M183" s="614">
        <v>252</v>
      </c>
      <c r="N183" s="614">
        <v>625</v>
      </c>
      <c r="O183" s="614">
        <v>934</v>
      </c>
      <c r="P183" s="614">
        <v>3908</v>
      </c>
      <c r="Q183" s="560">
        <v>934</v>
      </c>
    </row>
    <row r="184" spans="1:17" x14ac:dyDescent="0.35">
      <c r="A184" s="66" t="s">
        <v>244</v>
      </c>
      <c r="B184" s="543">
        <v>2008</v>
      </c>
      <c r="C184" s="543" t="s">
        <v>81</v>
      </c>
      <c r="D184" s="543">
        <v>337</v>
      </c>
      <c r="E184" s="543">
        <v>73</v>
      </c>
      <c r="F184" s="543">
        <v>8</v>
      </c>
      <c r="G184" s="543" t="s">
        <v>14</v>
      </c>
      <c r="H184" s="543" t="s">
        <v>14</v>
      </c>
      <c r="I184" s="543">
        <v>1</v>
      </c>
      <c r="J184" s="543">
        <v>1</v>
      </c>
      <c r="K184" s="543" t="s">
        <v>14</v>
      </c>
      <c r="L184" s="543">
        <v>100</v>
      </c>
      <c r="M184" s="543">
        <v>120</v>
      </c>
      <c r="N184" s="543">
        <v>112</v>
      </c>
      <c r="O184" s="543">
        <v>118</v>
      </c>
      <c r="P184" s="560">
        <v>870</v>
      </c>
      <c r="Q184" s="560">
        <v>337</v>
      </c>
    </row>
    <row r="185" spans="1:17" x14ac:dyDescent="0.35">
      <c r="A185" s="66"/>
      <c r="B185" s="543">
        <v>2008</v>
      </c>
      <c r="C185" s="543" t="s">
        <v>59</v>
      </c>
      <c r="D185" s="543">
        <v>47</v>
      </c>
      <c r="E185" s="543">
        <v>67</v>
      </c>
      <c r="F185" s="543">
        <v>50</v>
      </c>
      <c r="G185" s="543">
        <v>1</v>
      </c>
      <c r="H185" s="543" t="s">
        <v>14</v>
      </c>
      <c r="I185" s="543" t="s">
        <v>14</v>
      </c>
      <c r="J185" s="543" t="s">
        <v>14</v>
      </c>
      <c r="K185" s="543" t="s">
        <v>14</v>
      </c>
      <c r="L185" s="543" t="s">
        <v>14</v>
      </c>
      <c r="M185" s="543" t="s">
        <v>14</v>
      </c>
      <c r="N185" s="543">
        <v>113</v>
      </c>
      <c r="O185" s="543">
        <v>142</v>
      </c>
      <c r="P185" s="560">
        <v>420</v>
      </c>
      <c r="Q185" s="560">
        <v>142</v>
      </c>
    </row>
    <row r="186" spans="1:17" x14ac:dyDescent="0.35">
      <c r="A186" s="66"/>
      <c r="B186" s="543">
        <v>2008</v>
      </c>
      <c r="C186" s="543" t="s">
        <v>56</v>
      </c>
      <c r="D186" s="543">
        <v>60</v>
      </c>
      <c r="E186" s="543">
        <v>55</v>
      </c>
      <c r="F186" s="543">
        <v>11</v>
      </c>
      <c r="G186" s="543" t="s">
        <v>14</v>
      </c>
      <c r="H186" s="543">
        <v>1</v>
      </c>
      <c r="I186" s="543" t="s">
        <v>14</v>
      </c>
      <c r="J186" s="543" t="s">
        <v>14</v>
      </c>
      <c r="K186" s="543" t="s">
        <v>14</v>
      </c>
      <c r="L186" s="543">
        <v>1</v>
      </c>
      <c r="M186" s="543">
        <v>5</v>
      </c>
      <c r="N186" s="543">
        <v>5</v>
      </c>
      <c r="O186" s="543">
        <v>8</v>
      </c>
      <c r="P186" s="560">
        <v>146</v>
      </c>
      <c r="Q186" s="560">
        <v>60</v>
      </c>
    </row>
    <row r="187" spans="1:17" x14ac:dyDescent="0.35">
      <c r="A187" s="66"/>
      <c r="B187" s="543">
        <v>2008</v>
      </c>
      <c r="C187" s="543" t="s">
        <v>90</v>
      </c>
      <c r="D187" s="543">
        <v>50</v>
      </c>
      <c r="E187" s="543">
        <v>60</v>
      </c>
      <c r="F187" s="543">
        <v>27</v>
      </c>
      <c r="G187" s="543" t="s">
        <v>14</v>
      </c>
      <c r="H187" s="543" t="s">
        <v>14</v>
      </c>
      <c r="I187" s="543" t="s">
        <v>14</v>
      </c>
      <c r="J187" s="543" t="s">
        <v>14</v>
      </c>
      <c r="K187" s="543" t="s">
        <v>14</v>
      </c>
      <c r="L187" s="543" t="s">
        <v>14</v>
      </c>
      <c r="M187" s="543">
        <v>33</v>
      </c>
      <c r="N187" s="543" t="s">
        <v>14</v>
      </c>
      <c r="O187" s="543">
        <v>72</v>
      </c>
      <c r="P187" s="560">
        <v>242</v>
      </c>
      <c r="Q187" s="560">
        <v>72</v>
      </c>
    </row>
    <row r="188" spans="1:17" x14ac:dyDescent="0.35">
      <c r="A188" s="66"/>
      <c r="B188" s="543">
        <v>2008</v>
      </c>
      <c r="C188" s="543" t="s">
        <v>52</v>
      </c>
      <c r="D188" s="543">
        <v>73</v>
      </c>
      <c r="E188" s="543">
        <v>33</v>
      </c>
      <c r="F188" s="543">
        <v>26</v>
      </c>
      <c r="G188" s="543">
        <v>1</v>
      </c>
      <c r="H188" s="543">
        <v>2</v>
      </c>
      <c r="I188" s="543">
        <v>1</v>
      </c>
      <c r="J188" s="543">
        <v>2</v>
      </c>
      <c r="K188" s="543">
        <v>4</v>
      </c>
      <c r="L188" s="543">
        <v>41</v>
      </c>
      <c r="M188" s="543">
        <v>29</v>
      </c>
      <c r="N188" s="543">
        <v>33</v>
      </c>
      <c r="O188" s="543">
        <v>38</v>
      </c>
      <c r="P188" s="560">
        <v>283</v>
      </c>
      <c r="Q188" s="560">
        <v>73</v>
      </c>
    </row>
    <row r="189" spans="1:17" x14ac:dyDescent="0.35">
      <c r="A189" s="66"/>
      <c r="B189" s="543">
        <v>2008</v>
      </c>
      <c r="C189" s="543" t="s">
        <v>92</v>
      </c>
      <c r="D189" s="543">
        <v>47</v>
      </c>
      <c r="E189" s="543">
        <v>38</v>
      </c>
      <c r="F189" s="543">
        <v>20</v>
      </c>
      <c r="G189" s="543">
        <v>4</v>
      </c>
      <c r="H189" s="543">
        <v>4</v>
      </c>
      <c r="I189" s="543">
        <v>10</v>
      </c>
      <c r="J189" s="543">
        <v>55</v>
      </c>
      <c r="K189" s="543">
        <v>69</v>
      </c>
      <c r="L189" s="543">
        <v>15</v>
      </c>
      <c r="M189" s="543" t="s">
        <v>14</v>
      </c>
      <c r="N189" s="543">
        <v>2</v>
      </c>
      <c r="O189" s="543">
        <v>8</v>
      </c>
      <c r="P189" s="560">
        <v>272</v>
      </c>
      <c r="Q189" s="560">
        <v>69</v>
      </c>
    </row>
    <row r="190" spans="1:17" x14ac:dyDescent="0.35">
      <c r="A190" s="66"/>
      <c r="B190" s="543">
        <v>2008</v>
      </c>
      <c r="C190" s="543" t="s">
        <v>111</v>
      </c>
      <c r="D190" s="543">
        <v>61</v>
      </c>
      <c r="E190" s="543">
        <v>21</v>
      </c>
      <c r="F190" s="543">
        <v>8</v>
      </c>
      <c r="G190" s="543">
        <v>2</v>
      </c>
      <c r="H190" s="543">
        <v>4</v>
      </c>
      <c r="I190" s="543">
        <v>7</v>
      </c>
      <c r="J190" s="543">
        <v>9</v>
      </c>
      <c r="K190" s="543">
        <v>18</v>
      </c>
      <c r="L190" s="543">
        <v>11</v>
      </c>
      <c r="M190" s="543">
        <v>16</v>
      </c>
      <c r="N190" s="543">
        <v>25</v>
      </c>
      <c r="O190" s="543">
        <v>23</v>
      </c>
      <c r="P190" s="560">
        <v>205</v>
      </c>
      <c r="Q190" s="560">
        <v>61</v>
      </c>
    </row>
    <row r="191" spans="1:17" x14ac:dyDescent="0.35">
      <c r="A191" s="66"/>
      <c r="B191" s="543">
        <v>2008</v>
      </c>
      <c r="C191" s="543" t="s">
        <v>94</v>
      </c>
      <c r="D191" s="543">
        <v>126</v>
      </c>
      <c r="E191" s="543">
        <v>154</v>
      </c>
      <c r="F191" s="543" t="s">
        <v>14</v>
      </c>
      <c r="G191" s="543">
        <v>1</v>
      </c>
      <c r="H191" s="543" t="s">
        <v>14</v>
      </c>
      <c r="I191" s="543" t="s">
        <v>14</v>
      </c>
      <c r="J191" s="543">
        <v>2</v>
      </c>
      <c r="K191" s="543">
        <v>7</v>
      </c>
      <c r="L191" s="543">
        <v>97</v>
      </c>
      <c r="M191" s="543">
        <v>114</v>
      </c>
      <c r="N191" s="543">
        <v>190</v>
      </c>
      <c r="O191" s="543">
        <v>182</v>
      </c>
      <c r="P191" s="560">
        <v>873</v>
      </c>
      <c r="Q191" s="560">
        <v>190</v>
      </c>
    </row>
    <row r="192" spans="1:17" x14ac:dyDescent="0.35">
      <c r="A192" s="66"/>
      <c r="B192" s="543">
        <v>2008</v>
      </c>
      <c r="C192" s="543" t="s">
        <v>58</v>
      </c>
      <c r="D192" s="543">
        <v>93</v>
      </c>
      <c r="E192" s="543">
        <v>74</v>
      </c>
      <c r="F192" s="543">
        <v>42</v>
      </c>
      <c r="G192" s="543" t="s">
        <v>14</v>
      </c>
      <c r="H192" s="543" t="s">
        <v>14</v>
      </c>
      <c r="I192" s="543" t="s">
        <v>14</v>
      </c>
      <c r="J192" s="543" t="s">
        <v>14</v>
      </c>
      <c r="K192" s="543" t="s">
        <v>14</v>
      </c>
      <c r="L192" s="543">
        <v>9</v>
      </c>
      <c r="M192" s="543" t="s">
        <v>14</v>
      </c>
      <c r="N192" s="543">
        <v>42</v>
      </c>
      <c r="O192" s="543">
        <v>81</v>
      </c>
      <c r="P192" s="560">
        <v>341</v>
      </c>
      <c r="Q192" s="560">
        <v>93</v>
      </c>
    </row>
    <row r="193" spans="1:17" x14ac:dyDescent="0.35">
      <c r="A193" s="66"/>
      <c r="B193" s="543">
        <v>2008</v>
      </c>
      <c r="C193" s="543" t="s">
        <v>113</v>
      </c>
      <c r="D193" s="543">
        <v>74</v>
      </c>
      <c r="E193" s="543">
        <v>50</v>
      </c>
      <c r="F193" s="543">
        <v>29</v>
      </c>
      <c r="G193" s="543">
        <v>4</v>
      </c>
      <c r="H193" s="543" t="s">
        <v>14</v>
      </c>
      <c r="I193" s="543" t="s">
        <v>14</v>
      </c>
      <c r="J193" s="543" t="s">
        <v>14</v>
      </c>
      <c r="K193" s="543" t="s">
        <v>14</v>
      </c>
      <c r="L193" s="543" t="s">
        <v>14</v>
      </c>
      <c r="M193" s="543">
        <v>10</v>
      </c>
      <c r="N193" s="543">
        <v>24</v>
      </c>
      <c r="O193" s="543">
        <v>30</v>
      </c>
      <c r="P193" s="560">
        <v>221</v>
      </c>
      <c r="Q193" s="560">
        <v>74</v>
      </c>
    </row>
    <row r="194" spans="1:17" x14ac:dyDescent="0.35">
      <c r="A194" s="66"/>
      <c r="B194" s="543">
        <v>2008</v>
      </c>
      <c r="C194" s="543" t="s">
        <v>119</v>
      </c>
      <c r="D194" s="543">
        <v>5</v>
      </c>
      <c r="E194" s="543">
        <v>7</v>
      </c>
      <c r="F194" s="543" t="s">
        <v>14</v>
      </c>
      <c r="G194" s="543">
        <v>1</v>
      </c>
      <c r="H194" s="543">
        <v>1</v>
      </c>
      <c r="I194" s="543" t="s">
        <v>14</v>
      </c>
      <c r="J194" s="543">
        <v>1</v>
      </c>
      <c r="K194" s="543">
        <v>10</v>
      </c>
      <c r="L194" s="543" t="s">
        <v>14</v>
      </c>
      <c r="M194" s="543" t="s">
        <v>14</v>
      </c>
      <c r="N194" s="543">
        <v>15</v>
      </c>
      <c r="O194" s="543">
        <v>32</v>
      </c>
      <c r="P194" s="560">
        <v>72</v>
      </c>
      <c r="Q194" s="560">
        <v>32</v>
      </c>
    </row>
    <row r="195" spans="1:17" x14ac:dyDescent="0.35">
      <c r="A195" s="66"/>
      <c r="B195" s="543">
        <v>2008</v>
      </c>
      <c r="C195" s="543" t="s">
        <v>54</v>
      </c>
      <c r="D195" s="543">
        <v>100</v>
      </c>
      <c r="E195" s="543">
        <v>30</v>
      </c>
      <c r="F195" s="543">
        <v>14</v>
      </c>
      <c r="G195" s="543">
        <v>1</v>
      </c>
      <c r="H195" s="543" t="s">
        <v>14</v>
      </c>
      <c r="I195" s="543" t="s">
        <v>14</v>
      </c>
      <c r="J195" s="543" t="s">
        <v>14</v>
      </c>
      <c r="K195" s="543" t="s">
        <v>14</v>
      </c>
      <c r="L195" s="543" t="s">
        <v>14</v>
      </c>
      <c r="M195" s="543" t="s">
        <v>14</v>
      </c>
      <c r="N195" s="543" t="s">
        <v>14</v>
      </c>
      <c r="O195" s="543">
        <v>100</v>
      </c>
      <c r="P195" s="560">
        <v>245</v>
      </c>
      <c r="Q195" s="560">
        <v>100</v>
      </c>
    </row>
    <row r="196" spans="1:17" x14ac:dyDescent="0.35">
      <c r="A196" s="66"/>
      <c r="B196" s="543">
        <v>2008</v>
      </c>
      <c r="C196" s="543" t="s">
        <v>245</v>
      </c>
      <c r="D196" s="543">
        <v>56</v>
      </c>
      <c r="E196" s="543">
        <v>28</v>
      </c>
      <c r="F196" s="543">
        <v>14</v>
      </c>
      <c r="G196" s="543">
        <v>0</v>
      </c>
      <c r="H196" s="543">
        <v>2</v>
      </c>
      <c r="I196" s="543">
        <v>4</v>
      </c>
      <c r="J196" s="543">
        <v>0</v>
      </c>
      <c r="K196" s="543">
        <v>8</v>
      </c>
      <c r="L196" s="543">
        <v>51</v>
      </c>
      <c r="M196" s="543">
        <v>6</v>
      </c>
      <c r="N196" s="543">
        <v>12</v>
      </c>
      <c r="O196" s="543">
        <v>56</v>
      </c>
      <c r="P196" s="560">
        <v>237</v>
      </c>
      <c r="Q196" s="560">
        <v>56</v>
      </c>
    </row>
    <row r="197" spans="1:17" x14ac:dyDescent="0.35">
      <c r="A197" s="43"/>
      <c r="B197" s="574">
        <v>2008</v>
      </c>
      <c r="C197" s="574" t="s">
        <v>12</v>
      </c>
      <c r="D197" s="614">
        <v>1129</v>
      </c>
      <c r="E197" s="614">
        <v>690</v>
      </c>
      <c r="F197" s="614">
        <v>249</v>
      </c>
      <c r="G197" s="614">
        <v>15</v>
      </c>
      <c r="H197" s="614">
        <v>14</v>
      </c>
      <c r="I197" s="614">
        <v>23</v>
      </c>
      <c r="J197" s="614">
        <v>70</v>
      </c>
      <c r="K197" s="614">
        <v>116</v>
      </c>
      <c r="L197" s="614">
        <v>325</v>
      </c>
      <c r="M197" s="614">
        <v>333</v>
      </c>
      <c r="N197" s="614">
        <v>573</v>
      </c>
      <c r="O197" s="614">
        <v>890</v>
      </c>
      <c r="P197" s="614">
        <v>4427</v>
      </c>
      <c r="Q197" s="560">
        <v>1129</v>
      </c>
    </row>
    <row r="198" spans="1:17" x14ac:dyDescent="0.35">
      <c r="A198" s="66"/>
      <c r="B198" s="543"/>
      <c r="C198" s="543"/>
      <c r="D198" s="543"/>
      <c r="E198" s="543"/>
      <c r="F198" s="543"/>
      <c r="G198" s="543"/>
      <c r="H198" s="543"/>
      <c r="I198" s="543"/>
      <c r="J198" s="543"/>
      <c r="K198" s="543"/>
      <c r="L198" s="543"/>
      <c r="M198" s="543"/>
      <c r="N198" s="543"/>
      <c r="O198" s="543"/>
      <c r="P198" s="543"/>
      <c r="Q198" s="543"/>
    </row>
    <row r="199" spans="1:17" x14ac:dyDescent="0.35">
      <c r="A199" s="66"/>
      <c r="B199" s="543">
        <v>2009</v>
      </c>
      <c r="C199" s="543" t="s">
        <v>81</v>
      </c>
      <c r="D199" s="543"/>
      <c r="E199" s="543"/>
      <c r="F199" s="543"/>
      <c r="G199" s="543"/>
      <c r="H199" s="543"/>
      <c r="I199" s="543"/>
      <c r="J199" s="543"/>
      <c r="K199" s="543"/>
      <c r="L199" s="543"/>
      <c r="M199" s="543"/>
      <c r="N199" s="543"/>
      <c r="O199" s="543"/>
      <c r="P199" s="543"/>
      <c r="Q199" s="543"/>
    </row>
    <row r="200" spans="1:17" x14ac:dyDescent="0.35">
      <c r="A200" s="66"/>
      <c r="B200" s="543"/>
      <c r="C200" s="543" t="s">
        <v>59</v>
      </c>
      <c r="D200" s="543">
        <v>107</v>
      </c>
      <c r="E200" s="543">
        <v>57</v>
      </c>
      <c r="F200" s="543">
        <v>11</v>
      </c>
      <c r="G200" s="543"/>
      <c r="H200" s="543"/>
      <c r="I200" s="543"/>
      <c r="J200" s="543"/>
      <c r="K200" s="543"/>
      <c r="L200" s="543"/>
      <c r="M200" s="543">
        <v>14</v>
      </c>
      <c r="N200" s="543">
        <v>83</v>
      </c>
      <c r="O200" s="543">
        <v>96</v>
      </c>
      <c r="P200" s="543"/>
      <c r="Q200" s="543"/>
    </row>
    <row r="201" spans="1:17" x14ac:dyDescent="0.35">
      <c r="A201" s="66"/>
      <c r="B201" s="543"/>
      <c r="C201" s="543" t="s">
        <v>56</v>
      </c>
      <c r="D201" s="543">
        <v>16</v>
      </c>
      <c r="E201" s="543">
        <v>29</v>
      </c>
      <c r="F201" s="543"/>
      <c r="G201" s="543"/>
      <c r="H201" s="543"/>
      <c r="I201" s="543"/>
      <c r="J201" s="543"/>
      <c r="K201" s="543"/>
      <c r="L201" s="543"/>
      <c r="M201" s="543">
        <v>3</v>
      </c>
      <c r="N201" s="543">
        <v>22</v>
      </c>
      <c r="O201" s="543">
        <v>6</v>
      </c>
      <c r="P201" s="543"/>
      <c r="Q201" s="543"/>
    </row>
    <row r="202" spans="1:17" x14ac:dyDescent="0.35">
      <c r="A202" s="66"/>
      <c r="B202" s="543"/>
      <c r="C202" s="543" t="s">
        <v>90</v>
      </c>
      <c r="D202" s="543"/>
      <c r="E202" s="543"/>
      <c r="F202" s="543"/>
      <c r="G202" s="543"/>
      <c r="H202" s="543"/>
      <c r="I202" s="543"/>
      <c r="J202" s="543"/>
      <c r="K202" s="543"/>
      <c r="L202" s="543"/>
      <c r="M202" s="543"/>
      <c r="N202" s="543"/>
      <c r="O202" s="543"/>
      <c r="P202" s="543"/>
      <c r="Q202" s="543"/>
    </row>
    <row r="203" spans="1:17" x14ac:dyDescent="0.35">
      <c r="A203" s="66"/>
      <c r="B203" s="543"/>
      <c r="C203" s="543" t="s">
        <v>52</v>
      </c>
      <c r="D203" s="543"/>
      <c r="E203" s="543"/>
      <c r="F203" s="543"/>
      <c r="G203" s="543"/>
      <c r="H203" s="543"/>
      <c r="I203" s="543"/>
      <c r="J203" s="543"/>
      <c r="K203" s="543"/>
      <c r="L203" s="543"/>
      <c r="M203" s="543"/>
      <c r="N203" s="543"/>
      <c r="O203" s="543"/>
      <c r="P203" s="543"/>
      <c r="Q203" s="543"/>
    </row>
    <row r="204" spans="1:17" x14ac:dyDescent="0.35">
      <c r="A204" s="66"/>
      <c r="B204" s="543"/>
      <c r="C204" s="543" t="s">
        <v>92</v>
      </c>
      <c r="D204" s="543"/>
      <c r="E204" s="543"/>
      <c r="F204" s="543"/>
      <c r="G204" s="543"/>
      <c r="H204" s="543"/>
      <c r="I204" s="543"/>
      <c r="J204" s="543"/>
      <c r="K204" s="543"/>
      <c r="L204" s="543"/>
      <c r="M204" s="543"/>
      <c r="N204" s="543"/>
      <c r="O204" s="543"/>
      <c r="P204" s="543"/>
      <c r="Q204" s="543"/>
    </row>
    <row r="205" spans="1:17" x14ac:dyDescent="0.35">
      <c r="A205" s="66"/>
      <c r="B205" s="543"/>
      <c r="C205" s="543" t="s">
        <v>111</v>
      </c>
      <c r="D205" s="543"/>
      <c r="E205" s="543"/>
      <c r="F205" s="543"/>
      <c r="G205" s="543"/>
      <c r="H205" s="543"/>
      <c r="I205" s="543"/>
      <c r="J205" s="543"/>
      <c r="K205" s="543"/>
      <c r="L205" s="543"/>
      <c r="M205" s="543"/>
      <c r="N205" s="543"/>
      <c r="O205" s="543"/>
      <c r="P205" s="543"/>
      <c r="Q205" s="543"/>
    </row>
    <row r="206" spans="1:17" x14ac:dyDescent="0.35">
      <c r="A206" s="66"/>
      <c r="B206" s="543"/>
      <c r="C206" s="543" t="s">
        <v>94</v>
      </c>
      <c r="D206" s="543"/>
      <c r="E206" s="543"/>
      <c r="F206" s="543"/>
      <c r="G206" s="543"/>
      <c r="H206" s="543"/>
      <c r="I206" s="543"/>
      <c r="J206" s="543"/>
      <c r="K206" s="543"/>
      <c r="L206" s="543"/>
      <c r="M206" s="543"/>
      <c r="N206" s="543"/>
      <c r="O206" s="543"/>
      <c r="P206" s="543"/>
      <c r="Q206" s="543"/>
    </row>
    <row r="207" spans="1:17" x14ac:dyDescent="0.35">
      <c r="A207" s="66"/>
      <c r="B207" s="543"/>
      <c r="C207" s="543" t="s">
        <v>58</v>
      </c>
      <c r="D207" s="543">
        <v>11</v>
      </c>
      <c r="E207" s="543">
        <v>41</v>
      </c>
      <c r="F207" s="543">
        <v>3</v>
      </c>
      <c r="G207" s="543"/>
      <c r="H207" s="543"/>
      <c r="I207" s="543"/>
      <c r="J207" s="543"/>
      <c r="K207" s="543"/>
      <c r="L207" s="543"/>
      <c r="M207" s="543">
        <v>83</v>
      </c>
      <c r="N207" s="543">
        <v>23</v>
      </c>
      <c r="O207" s="543">
        <v>17</v>
      </c>
      <c r="P207" s="543"/>
      <c r="Q207" s="543"/>
    </row>
    <row r="208" spans="1:17" x14ac:dyDescent="0.35">
      <c r="A208" s="66"/>
      <c r="B208" s="543"/>
      <c r="C208" s="543" t="s">
        <v>113</v>
      </c>
      <c r="D208" s="543">
        <v>50</v>
      </c>
      <c r="E208" s="543">
        <v>54</v>
      </c>
      <c r="F208" s="543">
        <v>39</v>
      </c>
      <c r="G208" s="543">
        <v>2</v>
      </c>
      <c r="H208" s="543">
        <v>1</v>
      </c>
      <c r="I208" s="543"/>
      <c r="J208" s="543"/>
      <c r="K208" s="543">
        <v>1</v>
      </c>
      <c r="L208" s="543">
        <v>12</v>
      </c>
      <c r="M208" s="543">
        <v>21</v>
      </c>
      <c r="N208" s="543">
        <v>4</v>
      </c>
      <c r="O208" s="543">
        <v>22</v>
      </c>
      <c r="P208" s="543"/>
      <c r="Q208" s="543"/>
    </row>
    <row r="209" spans="1:17" x14ac:dyDescent="0.35">
      <c r="A209" s="66"/>
      <c r="B209" s="543"/>
      <c r="C209" s="543" t="s">
        <v>119</v>
      </c>
      <c r="D209" s="543"/>
      <c r="E209" s="543"/>
      <c r="F209" s="543"/>
      <c r="G209" s="543"/>
      <c r="H209" s="543"/>
      <c r="I209" s="543"/>
      <c r="J209" s="543"/>
      <c r="K209" s="543"/>
      <c r="L209" s="543"/>
      <c r="M209" s="543"/>
      <c r="N209" s="543"/>
      <c r="O209" s="543"/>
      <c r="P209" s="543"/>
      <c r="Q209" s="543"/>
    </row>
    <row r="210" spans="1:17" x14ac:dyDescent="0.35">
      <c r="A210" s="66"/>
      <c r="B210" s="543"/>
      <c r="C210" s="543" t="s">
        <v>54</v>
      </c>
      <c r="D210" s="543"/>
      <c r="E210" s="543"/>
      <c r="F210" s="543"/>
      <c r="G210" s="543"/>
      <c r="H210" s="543"/>
      <c r="I210" s="543"/>
      <c r="J210" s="543"/>
      <c r="K210" s="543"/>
      <c r="L210" s="543"/>
      <c r="M210" s="543"/>
      <c r="N210" s="543"/>
      <c r="O210" s="543"/>
      <c r="P210" s="543"/>
      <c r="Q210" s="543"/>
    </row>
    <row r="211" spans="1:17" x14ac:dyDescent="0.35">
      <c r="A211" s="66"/>
      <c r="B211" s="543"/>
      <c r="C211" s="543" t="s">
        <v>245</v>
      </c>
      <c r="D211" s="543"/>
      <c r="E211" s="543"/>
      <c r="F211" s="543"/>
      <c r="G211" s="543"/>
      <c r="H211" s="543"/>
      <c r="I211" s="543"/>
      <c r="J211" s="543"/>
      <c r="K211" s="543"/>
      <c r="L211" s="543"/>
      <c r="M211" s="543"/>
      <c r="N211" s="543"/>
      <c r="O211" s="543"/>
      <c r="P211" s="543"/>
      <c r="Q211" s="543"/>
    </row>
    <row r="212" spans="1:17" x14ac:dyDescent="0.35">
      <c r="A212" s="66"/>
      <c r="B212" s="543"/>
      <c r="C212" s="543"/>
      <c r="D212" s="543"/>
      <c r="E212" s="543"/>
      <c r="F212" s="543"/>
      <c r="G212" s="543"/>
      <c r="H212" s="543"/>
      <c r="I212" s="543"/>
      <c r="J212" s="543"/>
      <c r="K212" s="543"/>
      <c r="L212" s="543"/>
      <c r="M212" s="543"/>
      <c r="N212" s="543"/>
      <c r="O212" s="543"/>
      <c r="P212" s="543"/>
      <c r="Q212" s="543"/>
    </row>
    <row r="213" spans="1:17" x14ac:dyDescent="0.35">
      <c r="A213" s="66"/>
      <c r="B213" s="543"/>
      <c r="C213" s="543"/>
      <c r="D213" s="543"/>
      <c r="E213" s="543"/>
      <c r="F213" s="543"/>
      <c r="G213" s="543"/>
      <c r="H213" s="543"/>
      <c r="I213" s="543"/>
      <c r="J213" s="543"/>
      <c r="K213" s="543"/>
      <c r="L213" s="543"/>
      <c r="M213" s="543"/>
      <c r="N213" s="543"/>
      <c r="O213" s="543"/>
      <c r="P213" s="543"/>
      <c r="Q213" s="543"/>
    </row>
    <row r="214" spans="1:17" x14ac:dyDescent="0.35">
      <c r="A214" s="66"/>
      <c r="B214" s="543">
        <v>2010</v>
      </c>
      <c r="C214" s="543" t="s">
        <v>81</v>
      </c>
      <c r="D214" s="543"/>
      <c r="E214" s="543"/>
      <c r="F214" s="543"/>
      <c r="G214" s="543"/>
      <c r="H214" s="543"/>
      <c r="I214" s="543"/>
      <c r="J214" s="543"/>
      <c r="K214" s="543"/>
      <c r="L214" s="543"/>
      <c r="M214" s="543"/>
      <c r="N214" s="543"/>
      <c r="O214" s="543"/>
      <c r="P214" s="543"/>
      <c r="Q214" s="543"/>
    </row>
    <row r="215" spans="1:17" x14ac:dyDescent="0.35">
      <c r="A215" s="66"/>
      <c r="B215" s="543"/>
      <c r="C215" s="543" t="s">
        <v>59</v>
      </c>
      <c r="D215" s="543">
        <v>25</v>
      </c>
      <c r="E215" s="543">
        <v>63</v>
      </c>
      <c r="F215" s="543">
        <v>24</v>
      </c>
      <c r="G215" s="543"/>
      <c r="H215" s="543"/>
      <c r="I215" s="543"/>
      <c r="J215" s="543"/>
      <c r="K215" s="543"/>
      <c r="L215" s="543"/>
      <c r="M215" s="543">
        <v>1</v>
      </c>
      <c r="N215" s="543">
        <v>106</v>
      </c>
      <c r="O215" s="543">
        <v>20</v>
      </c>
      <c r="P215" s="543"/>
      <c r="Q215" s="543"/>
    </row>
    <row r="216" spans="1:17" x14ac:dyDescent="0.35">
      <c r="A216" s="66"/>
      <c r="B216" s="543"/>
      <c r="C216" s="543" t="s">
        <v>56</v>
      </c>
      <c r="D216" s="543"/>
      <c r="E216" s="543"/>
      <c r="F216" s="543">
        <v>40</v>
      </c>
      <c r="G216" s="543"/>
      <c r="H216" s="543"/>
      <c r="I216" s="543"/>
      <c r="J216" s="543"/>
      <c r="K216" s="543"/>
      <c r="L216" s="543"/>
      <c r="M216" s="543">
        <v>7</v>
      </c>
      <c r="N216" s="543">
        <v>6</v>
      </c>
      <c r="O216" s="543">
        <v>14</v>
      </c>
      <c r="P216" s="543"/>
      <c r="Q216" s="543"/>
    </row>
    <row r="217" spans="1:17" x14ac:dyDescent="0.35">
      <c r="A217" s="66"/>
      <c r="B217" s="543"/>
      <c r="C217" s="543" t="s">
        <v>90</v>
      </c>
      <c r="D217" s="543"/>
      <c r="E217" s="543"/>
      <c r="F217" s="543"/>
      <c r="G217" s="543"/>
      <c r="H217" s="543"/>
      <c r="I217" s="543"/>
      <c r="J217" s="543"/>
      <c r="K217" s="543"/>
      <c r="L217" s="543"/>
      <c r="M217" s="543"/>
      <c r="N217" s="543"/>
      <c r="O217" s="543"/>
      <c r="P217" s="543"/>
      <c r="Q217" s="543"/>
    </row>
    <row r="218" spans="1:17" x14ac:dyDescent="0.35">
      <c r="A218" s="66"/>
      <c r="B218" s="543"/>
      <c r="C218" s="543" t="s">
        <v>52</v>
      </c>
      <c r="D218" s="543"/>
      <c r="E218" s="543"/>
      <c r="F218" s="543"/>
      <c r="G218" s="543"/>
      <c r="H218" s="543"/>
      <c r="I218" s="543"/>
      <c r="J218" s="543"/>
      <c r="K218" s="543"/>
      <c r="L218" s="543"/>
      <c r="M218" s="543"/>
      <c r="N218" s="543"/>
      <c r="O218" s="543"/>
      <c r="P218" s="543"/>
      <c r="Q218" s="543"/>
    </row>
    <row r="219" spans="1:17" x14ac:dyDescent="0.35">
      <c r="A219" s="66"/>
      <c r="B219" s="543"/>
      <c r="C219" s="543" t="s">
        <v>92</v>
      </c>
      <c r="D219" s="543"/>
      <c r="E219" s="543"/>
      <c r="F219" s="543"/>
      <c r="G219" s="543"/>
      <c r="H219" s="543"/>
      <c r="I219" s="543"/>
      <c r="J219" s="543"/>
      <c r="K219" s="543"/>
      <c r="L219" s="543"/>
      <c r="M219" s="543"/>
      <c r="N219" s="543"/>
      <c r="O219" s="543"/>
      <c r="P219" s="543"/>
      <c r="Q219" s="543"/>
    </row>
    <row r="220" spans="1:17" x14ac:dyDescent="0.35">
      <c r="A220" s="66"/>
      <c r="B220" s="543"/>
      <c r="C220" s="543" t="s">
        <v>111</v>
      </c>
      <c r="D220" s="543"/>
      <c r="E220" s="543"/>
      <c r="F220" s="543"/>
      <c r="G220" s="543"/>
      <c r="H220" s="543"/>
      <c r="I220" s="543"/>
      <c r="J220" s="543"/>
      <c r="K220" s="543"/>
      <c r="L220" s="543"/>
      <c r="M220" s="543"/>
      <c r="N220" s="543"/>
      <c r="O220" s="543"/>
      <c r="P220" s="543"/>
      <c r="Q220" s="543"/>
    </row>
    <row r="221" spans="1:17" x14ac:dyDescent="0.35">
      <c r="A221" s="66"/>
      <c r="B221" s="543"/>
      <c r="C221" s="543" t="s">
        <v>94</v>
      </c>
      <c r="D221" s="543"/>
      <c r="E221" s="543"/>
      <c r="F221" s="543"/>
      <c r="G221" s="543"/>
      <c r="H221" s="543"/>
      <c r="I221" s="543"/>
      <c r="J221" s="543"/>
      <c r="K221" s="543"/>
      <c r="L221" s="543"/>
      <c r="M221" s="543"/>
      <c r="N221" s="543"/>
      <c r="O221" s="543"/>
      <c r="P221" s="543"/>
      <c r="Q221" s="543"/>
    </row>
    <row r="222" spans="1:17" x14ac:dyDescent="0.35">
      <c r="A222" s="66"/>
      <c r="B222" s="543"/>
      <c r="C222" s="543" t="s">
        <v>58</v>
      </c>
      <c r="D222" s="543">
        <v>46</v>
      </c>
      <c r="E222" s="543">
        <v>46</v>
      </c>
      <c r="F222" s="543">
        <v>5</v>
      </c>
      <c r="G222" s="543"/>
      <c r="H222" s="543"/>
      <c r="I222" s="543"/>
      <c r="J222" s="543"/>
      <c r="K222" s="543"/>
      <c r="L222" s="543"/>
      <c r="M222" s="543"/>
      <c r="N222" s="543">
        <v>11</v>
      </c>
      <c r="O222" s="543">
        <v>40</v>
      </c>
      <c r="P222" s="543"/>
      <c r="Q222" s="543"/>
    </row>
    <row r="223" spans="1:17" x14ac:dyDescent="0.35">
      <c r="A223" s="66"/>
      <c r="B223" s="543"/>
      <c r="C223" s="543" t="s">
        <v>113</v>
      </c>
      <c r="D223" s="543">
        <v>30</v>
      </c>
      <c r="E223" s="543">
        <v>33</v>
      </c>
      <c r="F223" s="543">
        <v>23</v>
      </c>
      <c r="G223" s="543">
        <v>5</v>
      </c>
      <c r="H223" s="543">
        <v>5</v>
      </c>
      <c r="I223" s="543">
        <v>5</v>
      </c>
      <c r="J223" s="543">
        <v>4</v>
      </c>
      <c r="K223" s="543">
        <v>1</v>
      </c>
      <c r="L223" s="543">
        <v>1</v>
      </c>
      <c r="M223" s="543">
        <v>27</v>
      </c>
      <c r="N223" s="543">
        <v>23</v>
      </c>
      <c r="O223" s="543">
        <v>29</v>
      </c>
      <c r="P223" s="543"/>
      <c r="Q223" s="543"/>
    </row>
    <row r="224" spans="1:17" x14ac:dyDescent="0.35">
      <c r="A224" s="66"/>
      <c r="B224" s="543"/>
      <c r="C224" s="543" t="s">
        <v>119</v>
      </c>
      <c r="D224" s="543"/>
      <c r="E224" s="543"/>
      <c r="F224" s="543"/>
      <c r="G224" s="543"/>
      <c r="H224" s="543"/>
      <c r="I224" s="543"/>
      <c r="J224" s="543"/>
      <c r="K224" s="543"/>
      <c r="L224" s="543"/>
      <c r="M224" s="543"/>
      <c r="N224" s="543"/>
      <c r="O224" s="543"/>
      <c r="P224" s="543"/>
      <c r="Q224" s="543"/>
    </row>
    <row r="225" spans="1:17" x14ac:dyDescent="0.35">
      <c r="A225" s="66"/>
      <c r="B225" s="543"/>
      <c r="C225" s="543" t="s">
        <v>54</v>
      </c>
      <c r="D225" s="543">
        <v>375</v>
      </c>
      <c r="E225" s="543">
        <v>348</v>
      </c>
      <c r="F225" s="543">
        <v>268</v>
      </c>
      <c r="G225" s="543">
        <v>1</v>
      </c>
      <c r="H225" s="543"/>
      <c r="I225" s="543">
        <v>3</v>
      </c>
      <c r="J225" s="543">
        <v>3</v>
      </c>
      <c r="K225" s="543">
        <v>23</v>
      </c>
      <c r="L225" s="543"/>
      <c r="M225" s="543">
        <v>397</v>
      </c>
      <c r="N225" s="543">
        <v>340</v>
      </c>
      <c r="O225" s="543">
        <v>62</v>
      </c>
      <c r="P225" s="543"/>
      <c r="Q225" s="543"/>
    </row>
    <row r="226" spans="1:17" x14ac:dyDescent="0.35">
      <c r="A226" s="66"/>
      <c r="B226" s="543"/>
      <c r="C226" s="543" t="s">
        <v>245</v>
      </c>
      <c r="D226" s="543"/>
      <c r="E226" s="543"/>
      <c r="F226" s="543"/>
      <c r="G226" s="543"/>
      <c r="H226" s="543"/>
      <c r="I226" s="543"/>
      <c r="J226" s="543"/>
      <c r="K226" s="543"/>
      <c r="L226" s="543"/>
      <c r="M226" s="543"/>
      <c r="N226" s="543"/>
      <c r="O226" s="543"/>
      <c r="P226" s="543"/>
      <c r="Q226" s="543"/>
    </row>
    <row r="227" spans="1:17" x14ac:dyDescent="0.35">
      <c r="A227" s="66"/>
      <c r="B227" s="543"/>
      <c r="C227" s="543"/>
      <c r="D227" s="543"/>
      <c r="E227" s="543"/>
      <c r="F227" s="543"/>
      <c r="G227" s="543"/>
      <c r="H227" s="543"/>
      <c r="I227" s="543"/>
      <c r="J227" s="543"/>
      <c r="K227" s="543"/>
      <c r="L227" s="543"/>
      <c r="M227" s="543"/>
      <c r="N227" s="543"/>
      <c r="O227" s="543"/>
      <c r="P227" s="543"/>
      <c r="Q227" s="543"/>
    </row>
    <row r="228" spans="1:17" x14ac:dyDescent="0.35">
      <c r="A228" s="66"/>
      <c r="B228" s="543"/>
      <c r="C228" s="543"/>
      <c r="D228" s="543"/>
      <c r="E228" s="543"/>
      <c r="F228" s="543"/>
      <c r="G228" s="543"/>
      <c r="H228" s="543"/>
      <c r="I228" s="543"/>
      <c r="J228" s="543"/>
      <c r="K228" s="543"/>
      <c r="L228" s="543"/>
      <c r="M228" s="543"/>
      <c r="N228" s="543"/>
      <c r="O228" s="543"/>
      <c r="P228" s="543"/>
      <c r="Q228" s="543"/>
    </row>
    <row r="229" spans="1:17" x14ac:dyDescent="0.35">
      <c r="A229" s="66"/>
      <c r="B229" s="543">
        <v>2011</v>
      </c>
      <c r="C229" s="543" t="s">
        <v>81</v>
      </c>
      <c r="D229" s="543"/>
      <c r="E229" s="543"/>
      <c r="F229" s="543"/>
      <c r="G229" s="543"/>
      <c r="H229" s="543"/>
      <c r="I229" s="543"/>
      <c r="J229" s="543"/>
      <c r="K229" s="543"/>
      <c r="L229" s="543"/>
      <c r="M229" s="543"/>
      <c r="N229" s="543"/>
      <c r="O229" s="543"/>
      <c r="P229" s="543"/>
      <c r="Q229" s="543"/>
    </row>
    <row r="230" spans="1:17" x14ac:dyDescent="0.35">
      <c r="A230" s="66"/>
      <c r="B230" s="543"/>
      <c r="C230" s="543" t="s">
        <v>59</v>
      </c>
      <c r="D230" s="543">
        <v>59</v>
      </c>
      <c r="E230" s="543">
        <v>61</v>
      </c>
      <c r="F230" s="543">
        <v>27</v>
      </c>
      <c r="G230" s="543"/>
      <c r="H230" s="543"/>
      <c r="I230" s="543"/>
      <c r="J230" s="543"/>
      <c r="K230" s="543"/>
      <c r="L230" s="543">
        <v>1</v>
      </c>
      <c r="M230" s="543">
        <v>4</v>
      </c>
      <c r="N230" s="543">
        <v>32</v>
      </c>
      <c r="O230" s="543">
        <v>36</v>
      </c>
      <c r="P230" s="543"/>
      <c r="Q230" s="543"/>
    </row>
    <row r="231" spans="1:17" x14ac:dyDescent="0.35">
      <c r="A231" s="66"/>
      <c r="B231" s="543"/>
      <c r="C231" s="543" t="s">
        <v>56</v>
      </c>
      <c r="D231" s="543">
        <v>51</v>
      </c>
      <c r="E231" s="543">
        <v>52</v>
      </c>
      <c r="F231" s="543">
        <v>22</v>
      </c>
      <c r="G231" s="543"/>
      <c r="H231" s="543"/>
      <c r="I231" s="543"/>
      <c r="J231" s="543"/>
      <c r="K231" s="543"/>
      <c r="L231" s="543"/>
      <c r="M231" s="543"/>
      <c r="N231" s="543">
        <v>12</v>
      </c>
      <c r="O231" s="543">
        <v>14</v>
      </c>
      <c r="P231" s="543"/>
      <c r="Q231" s="543"/>
    </row>
    <row r="232" spans="1:17" x14ac:dyDescent="0.35">
      <c r="A232" s="66"/>
      <c r="B232" s="543"/>
      <c r="C232" s="543" t="s">
        <v>90</v>
      </c>
      <c r="D232" s="543"/>
      <c r="E232" s="543"/>
      <c r="F232" s="543"/>
      <c r="G232" s="543"/>
      <c r="H232" s="543"/>
      <c r="I232" s="543"/>
      <c r="J232" s="543"/>
      <c r="K232" s="543"/>
      <c r="L232" s="543"/>
      <c r="M232" s="543"/>
      <c r="N232" s="543"/>
      <c r="O232" s="543"/>
      <c r="P232" s="543"/>
      <c r="Q232" s="543"/>
    </row>
    <row r="233" spans="1:17" x14ac:dyDescent="0.35">
      <c r="A233" s="66"/>
      <c r="B233" s="543"/>
      <c r="C233" s="543" t="s">
        <v>52</v>
      </c>
      <c r="D233" s="543"/>
      <c r="E233" s="543"/>
      <c r="F233" s="543"/>
      <c r="G233" s="543"/>
      <c r="H233" s="543"/>
      <c r="I233" s="543"/>
      <c r="J233" s="543"/>
      <c r="K233" s="543"/>
      <c r="L233" s="543"/>
      <c r="M233" s="543"/>
      <c r="N233" s="543"/>
      <c r="O233" s="543"/>
      <c r="P233" s="543"/>
      <c r="Q233" s="543"/>
    </row>
    <row r="234" spans="1:17" x14ac:dyDescent="0.35">
      <c r="A234" s="66"/>
      <c r="B234" s="543"/>
      <c r="C234" s="543" t="s">
        <v>92</v>
      </c>
      <c r="D234" s="566"/>
      <c r="E234" s="566"/>
      <c r="F234" s="566"/>
      <c r="G234" s="566"/>
      <c r="H234" s="566"/>
      <c r="I234" s="566"/>
      <c r="J234" s="566"/>
      <c r="K234" s="566"/>
      <c r="L234" s="566"/>
      <c r="M234" s="566"/>
      <c r="N234" s="566"/>
      <c r="O234" s="566"/>
      <c r="P234" s="543"/>
      <c r="Q234" s="543"/>
    </row>
    <row r="235" spans="1:17" x14ac:dyDescent="0.35">
      <c r="A235" s="66"/>
      <c r="B235" s="543"/>
      <c r="C235" s="543" t="s">
        <v>111</v>
      </c>
      <c r="D235" s="543"/>
      <c r="E235" s="543"/>
      <c r="F235" s="543"/>
      <c r="G235" s="543"/>
      <c r="H235" s="543"/>
      <c r="I235" s="543"/>
      <c r="J235" s="543"/>
      <c r="K235" s="543"/>
      <c r="L235" s="543"/>
      <c r="M235" s="543"/>
      <c r="N235" s="543"/>
      <c r="O235" s="543"/>
      <c r="P235" s="543"/>
      <c r="Q235" s="543"/>
    </row>
    <row r="236" spans="1:17" x14ac:dyDescent="0.35">
      <c r="A236" s="66"/>
      <c r="B236" s="543"/>
      <c r="C236" s="543" t="s">
        <v>94</v>
      </c>
      <c r="D236" s="543"/>
      <c r="E236" s="543"/>
      <c r="F236" s="543"/>
      <c r="G236" s="543"/>
      <c r="H236" s="543"/>
      <c r="I236" s="543"/>
      <c r="J236" s="543"/>
      <c r="K236" s="543"/>
      <c r="L236" s="543"/>
      <c r="M236" s="543"/>
      <c r="N236" s="543"/>
      <c r="O236" s="543"/>
      <c r="P236" s="543"/>
      <c r="Q236" s="543"/>
    </row>
    <row r="237" spans="1:17" x14ac:dyDescent="0.35">
      <c r="A237" s="66"/>
      <c r="B237" s="543"/>
      <c r="C237" s="543" t="s">
        <v>58</v>
      </c>
      <c r="D237" s="543">
        <v>34</v>
      </c>
      <c r="E237" s="543">
        <v>32</v>
      </c>
      <c r="F237" s="543">
        <v>21</v>
      </c>
      <c r="G237" s="543"/>
      <c r="H237" s="543"/>
      <c r="I237" s="543"/>
      <c r="J237" s="543"/>
      <c r="K237" s="543"/>
      <c r="L237" s="543">
        <v>7</v>
      </c>
      <c r="M237" s="543">
        <v>26</v>
      </c>
      <c r="N237" s="543">
        <v>171</v>
      </c>
      <c r="O237" s="543">
        <v>101</v>
      </c>
      <c r="P237" s="543"/>
      <c r="Q237" s="543"/>
    </row>
    <row r="238" spans="1:17" x14ac:dyDescent="0.35">
      <c r="A238" s="66"/>
      <c r="B238" s="543"/>
      <c r="C238" s="543" t="s">
        <v>113</v>
      </c>
      <c r="D238" s="543">
        <v>22</v>
      </c>
      <c r="E238" s="543">
        <v>24</v>
      </c>
      <c r="F238" s="543">
        <v>26</v>
      </c>
      <c r="G238" s="543">
        <v>6</v>
      </c>
      <c r="H238" s="543">
        <v>4</v>
      </c>
      <c r="I238" s="543">
        <v>5</v>
      </c>
      <c r="J238" s="543">
        <v>4</v>
      </c>
      <c r="K238" s="543">
        <v>1</v>
      </c>
      <c r="L238" s="543">
        <v>1</v>
      </c>
      <c r="M238" s="543">
        <v>2</v>
      </c>
      <c r="N238" s="543">
        <v>15</v>
      </c>
      <c r="O238" s="543">
        <v>18</v>
      </c>
      <c r="P238" s="543"/>
      <c r="Q238" s="543"/>
    </row>
    <row r="239" spans="1:17" x14ac:dyDescent="0.35">
      <c r="A239" s="66"/>
      <c r="B239" s="543"/>
      <c r="C239" s="543" t="s">
        <v>119</v>
      </c>
      <c r="D239" s="543"/>
      <c r="E239" s="543"/>
      <c r="F239" s="543"/>
      <c r="G239" s="543"/>
      <c r="H239" s="543"/>
      <c r="I239" s="543"/>
      <c r="J239" s="543"/>
      <c r="K239" s="543"/>
      <c r="L239" s="543"/>
      <c r="M239" s="543"/>
      <c r="N239" s="543"/>
      <c r="O239" s="543"/>
      <c r="P239" s="543"/>
      <c r="Q239" s="543"/>
    </row>
    <row r="240" spans="1:17" x14ac:dyDescent="0.35">
      <c r="A240" s="66"/>
      <c r="B240" s="543"/>
      <c r="C240" s="543" t="s">
        <v>54</v>
      </c>
      <c r="D240" s="543">
        <v>101</v>
      </c>
      <c r="E240" s="543">
        <v>237</v>
      </c>
      <c r="F240" s="543">
        <v>117</v>
      </c>
      <c r="G240" s="543"/>
      <c r="H240" s="543"/>
      <c r="I240" s="543"/>
      <c r="J240" s="543">
        <v>20</v>
      </c>
      <c r="K240" s="543"/>
      <c r="L240" s="543"/>
      <c r="M240" s="543"/>
      <c r="N240" s="543"/>
      <c r="O240" s="543">
        <v>101</v>
      </c>
      <c r="P240" s="543"/>
      <c r="Q240" s="543"/>
    </row>
    <row r="241" spans="1:17" x14ac:dyDescent="0.35">
      <c r="A241" s="66"/>
      <c r="B241" s="543"/>
      <c r="C241" s="543" t="s">
        <v>245</v>
      </c>
      <c r="D241" s="543"/>
      <c r="E241" s="543"/>
      <c r="F241" s="543"/>
      <c r="G241" s="543"/>
      <c r="H241" s="543"/>
      <c r="I241" s="543"/>
      <c r="J241" s="543"/>
      <c r="K241" s="543"/>
      <c r="L241" s="543"/>
      <c r="M241" s="543"/>
      <c r="N241" s="543"/>
      <c r="O241" s="543"/>
      <c r="P241" s="543"/>
      <c r="Q241" s="543"/>
    </row>
    <row r="242" spans="1:17" x14ac:dyDescent="0.35">
      <c r="B242" s="66"/>
      <c r="C242" s="66"/>
      <c r="D242" s="66"/>
      <c r="E242" s="66"/>
      <c r="F242" s="66"/>
      <c r="G242" s="66"/>
      <c r="H242" s="66"/>
      <c r="I242" s="66"/>
      <c r="J242" s="66"/>
      <c r="K242" s="66"/>
      <c r="L242" s="66"/>
      <c r="M242" s="66"/>
      <c r="N242" s="66"/>
      <c r="O242" s="66"/>
    </row>
    <row r="243" spans="1:17" x14ac:dyDescent="0.35">
      <c r="B243" s="66"/>
      <c r="C243" s="66"/>
      <c r="D243" s="66"/>
      <c r="E243" s="66"/>
      <c r="F243" s="66"/>
      <c r="G243" s="66"/>
      <c r="H243" s="66"/>
      <c r="I243" s="66"/>
      <c r="J243" s="66"/>
      <c r="K243" s="66"/>
      <c r="L243" s="66"/>
      <c r="M243" s="66"/>
      <c r="N243" s="66"/>
      <c r="O243" s="66"/>
    </row>
    <row r="244" spans="1:17" x14ac:dyDescent="0.35">
      <c r="B244" s="66"/>
      <c r="C244" s="66"/>
      <c r="D244" s="66"/>
      <c r="E244" s="66"/>
      <c r="F244" s="66"/>
      <c r="G244" s="66"/>
      <c r="H244" s="66"/>
      <c r="I244" s="66"/>
      <c r="J244" s="66"/>
      <c r="K244" s="66"/>
      <c r="L244" s="66"/>
      <c r="M244" s="66"/>
      <c r="N244" s="66"/>
      <c r="O244" s="66"/>
    </row>
    <row r="245" spans="1:17" x14ac:dyDescent="0.35">
      <c r="B245" s="66"/>
      <c r="C245" s="66"/>
      <c r="D245" s="71"/>
      <c r="E245" s="71"/>
      <c r="F245" s="71"/>
      <c r="G245" s="71"/>
      <c r="H245" s="71"/>
      <c r="I245" s="71"/>
      <c r="J245" s="71"/>
      <c r="K245" s="71"/>
      <c r="L245" s="71"/>
      <c r="M245" s="71"/>
      <c r="N245" s="71"/>
      <c r="O245" s="71"/>
    </row>
    <row r="246" spans="1:17" x14ac:dyDescent="0.35">
      <c r="B246" s="66"/>
      <c r="C246" s="66"/>
      <c r="D246" s="66"/>
      <c r="E246" s="66"/>
      <c r="F246" s="66"/>
      <c r="G246" s="66"/>
      <c r="H246" s="66"/>
      <c r="I246" s="66"/>
      <c r="J246" s="66"/>
      <c r="K246" s="66"/>
      <c r="L246" s="66"/>
      <c r="M246" s="66"/>
      <c r="N246" s="66"/>
      <c r="O246" s="66"/>
    </row>
    <row r="247" spans="1:17" x14ac:dyDescent="0.35">
      <c r="B247" s="66"/>
      <c r="C247" s="66"/>
      <c r="D247" s="66"/>
      <c r="E247" s="66"/>
      <c r="F247" s="66"/>
      <c r="G247" s="66"/>
      <c r="H247" s="66"/>
      <c r="I247" s="66"/>
      <c r="J247" s="66"/>
      <c r="K247" s="66"/>
      <c r="L247" s="66"/>
      <c r="M247" s="66"/>
      <c r="N247" s="66"/>
      <c r="O247" s="66"/>
    </row>
    <row r="248" spans="1:17" x14ac:dyDescent="0.35">
      <c r="B248" s="66"/>
      <c r="C248" s="66"/>
      <c r="D248" s="66"/>
      <c r="E248" s="66"/>
      <c r="F248" s="66"/>
      <c r="G248" s="66"/>
      <c r="H248" s="66"/>
      <c r="I248" s="66"/>
      <c r="J248" s="66"/>
      <c r="K248" s="66"/>
      <c r="L248" s="66"/>
      <c r="M248" s="66"/>
      <c r="N248" s="66"/>
      <c r="O248" s="66"/>
    </row>
    <row r="249" spans="1:17" x14ac:dyDescent="0.35">
      <c r="B249" s="66"/>
      <c r="C249" s="66"/>
      <c r="D249" s="66"/>
      <c r="E249" s="66"/>
      <c r="F249" s="66"/>
      <c r="G249" s="66"/>
      <c r="H249" s="66"/>
      <c r="I249" s="66"/>
      <c r="J249" s="66"/>
      <c r="K249" s="66"/>
      <c r="L249" s="66"/>
      <c r="M249" s="66"/>
      <c r="N249" s="66"/>
      <c r="O249" s="66"/>
    </row>
    <row r="250" spans="1:17" x14ac:dyDescent="0.35">
      <c r="B250" s="66"/>
      <c r="C250" s="66"/>
      <c r="D250" s="66"/>
      <c r="E250" s="66"/>
      <c r="F250" s="66"/>
      <c r="G250" s="66"/>
      <c r="H250" s="66"/>
      <c r="I250" s="66"/>
      <c r="J250" s="66"/>
      <c r="K250" s="66"/>
      <c r="L250" s="66"/>
      <c r="M250" s="66"/>
      <c r="N250" s="66"/>
      <c r="O250" s="66"/>
    </row>
    <row r="251" spans="1:17" x14ac:dyDescent="0.35">
      <c r="B251" s="66"/>
      <c r="C251" s="66"/>
      <c r="D251" s="66"/>
      <c r="E251" s="66"/>
      <c r="F251" s="66"/>
      <c r="G251" s="66"/>
      <c r="H251" s="66"/>
      <c r="I251" s="66"/>
      <c r="J251" s="66"/>
      <c r="K251" s="66"/>
      <c r="L251" s="66"/>
      <c r="M251" s="66"/>
      <c r="N251" s="66"/>
      <c r="O251" s="66"/>
    </row>
    <row r="252" spans="1:17" x14ac:dyDescent="0.35">
      <c r="B252" s="66"/>
      <c r="C252" s="66"/>
      <c r="D252" s="66"/>
      <c r="E252" s="66"/>
      <c r="F252" s="66"/>
      <c r="G252" s="66"/>
      <c r="H252" s="66"/>
      <c r="I252" s="66"/>
      <c r="J252" s="66"/>
      <c r="K252" s="66"/>
      <c r="L252" s="66"/>
      <c r="M252" s="66"/>
      <c r="N252" s="66"/>
      <c r="O252" s="66"/>
    </row>
    <row r="253" spans="1:17" x14ac:dyDescent="0.35">
      <c r="B253" s="66"/>
      <c r="C253" s="66"/>
      <c r="D253" s="66"/>
      <c r="E253" s="66"/>
      <c r="F253" s="66"/>
      <c r="G253" s="66"/>
      <c r="H253" s="66"/>
      <c r="I253" s="66"/>
      <c r="J253" s="66"/>
      <c r="K253" s="66"/>
      <c r="L253" s="66"/>
      <c r="M253" s="66"/>
      <c r="N253" s="66"/>
      <c r="O253" s="66"/>
    </row>
    <row r="254" spans="1:17" x14ac:dyDescent="0.35">
      <c r="B254" s="66"/>
      <c r="C254" s="66"/>
      <c r="D254" s="66"/>
      <c r="E254" s="66"/>
      <c r="F254" s="66"/>
      <c r="G254" s="66"/>
      <c r="H254" s="66"/>
      <c r="I254" s="66"/>
      <c r="J254" s="66"/>
      <c r="K254" s="66"/>
      <c r="L254" s="66"/>
      <c r="M254" s="66"/>
      <c r="N254" s="66"/>
      <c r="O254" s="66"/>
    </row>
    <row r="255" spans="1:17" x14ac:dyDescent="0.35">
      <c r="B255" s="66"/>
      <c r="C255" s="66"/>
      <c r="D255" s="66"/>
      <c r="E255" s="66"/>
      <c r="F255" s="66"/>
      <c r="G255" s="66"/>
      <c r="H255" s="66"/>
      <c r="I255" s="66"/>
      <c r="J255" s="66"/>
      <c r="K255" s="66"/>
      <c r="L255" s="66"/>
      <c r="M255" s="66"/>
      <c r="N255" s="66"/>
      <c r="O255" s="66"/>
    </row>
    <row r="256" spans="1:17" x14ac:dyDescent="0.35">
      <c r="B256" s="66"/>
      <c r="C256" s="66"/>
      <c r="D256" s="66"/>
      <c r="E256" s="66"/>
      <c r="F256" s="66"/>
      <c r="G256" s="66"/>
      <c r="H256" s="66"/>
      <c r="I256" s="66"/>
      <c r="J256" s="66"/>
      <c r="K256" s="66"/>
      <c r="L256" s="66"/>
      <c r="M256" s="66"/>
      <c r="N256" s="66"/>
      <c r="O256" s="66"/>
    </row>
    <row r="257" spans="2:15" x14ac:dyDescent="0.35">
      <c r="B257" s="66"/>
      <c r="C257" s="66"/>
      <c r="D257" s="66"/>
      <c r="E257" s="66"/>
      <c r="F257" s="66"/>
      <c r="G257" s="66"/>
      <c r="H257" s="66"/>
      <c r="I257" s="66"/>
      <c r="J257" s="66"/>
      <c r="K257" s="66"/>
      <c r="L257" s="66"/>
      <c r="M257" s="66"/>
      <c r="N257" s="66"/>
      <c r="O257" s="66"/>
    </row>
    <row r="258" spans="2:15" x14ac:dyDescent="0.35">
      <c r="B258" s="66"/>
      <c r="C258" s="66"/>
      <c r="D258" s="66"/>
      <c r="E258" s="66"/>
      <c r="F258" s="66"/>
      <c r="G258" s="66"/>
      <c r="H258" s="66"/>
      <c r="I258" s="66"/>
      <c r="J258" s="66"/>
      <c r="K258" s="66"/>
      <c r="L258" s="66"/>
      <c r="M258" s="66"/>
      <c r="N258" s="66"/>
      <c r="O258" s="6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1"/>
  <sheetViews>
    <sheetView zoomScale="80" zoomScaleNormal="80" workbookViewId="0">
      <selection activeCell="M30" sqref="M30"/>
    </sheetView>
  </sheetViews>
  <sheetFormatPr defaultRowHeight="14.5" x14ac:dyDescent="0.35"/>
  <cols>
    <col min="1" max="1" width="8.81640625" style="66"/>
  </cols>
  <sheetData>
    <row r="1" spans="1:21" x14ac:dyDescent="0.35">
      <c r="A1" s="30" t="s">
        <v>255</v>
      </c>
      <c r="C1" s="66"/>
      <c r="D1" s="66"/>
      <c r="E1" s="66"/>
      <c r="F1" s="66"/>
      <c r="G1" s="66"/>
      <c r="H1" s="66"/>
      <c r="I1" s="66"/>
      <c r="J1" s="66"/>
      <c r="K1" s="66"/>
      <c r="L1" s="66"/>
      <c r="M1" s="66"/>
      <c r="N1" s="66"/>
      <c r="O1" s="66"/>
      <c r="P1" s="66"/>
      <c r="Q1" s="66"/>
      <c r="R1" s="66"/>
      <c r="S1" s="66"/>
      <c r="T1" s="66"/>
      <c r="U1" s="66"/>
    </row>
    <row r="2" spans="1:21" s="66" customFormat="1" x14ac:dyDescent="0.35">
      <c r="B2" s="30"/>
    </row>
    <row r="3" spans="1:21" s="66" customFormat="1" x14ac:dyDescent="0.35">
      <c r="B3" s="30"/>
    </row>
    <row r="4" spans="1:21" s="66" customFormat="1" x14ac:dyDescent="0.35">
      <c r="B4" s="30"/>
    </row>
    <row r="5" spans="1:21" s="66" customFormat="1" x14ac:dyDescent="0.35">
      <c r="B5" s="30"/>
    </row>
    <row r="6" spans="1:21" s="66" customFormat="1" x14ac:dyDescent="0.35">
      <c r="B6" s="30"/>
    </row>
    <row r="7" spans="1:21" s="66" customFormat="1" x14ac:dyDescent="0.35">
      <c r="B7" s="30"/>
    </row>
    <row r="8" spans="1:21" x14ac:dyDescent="0.35">
      <c r="B8" s="66"/>
      <c r="C8" s="66"/>
      <c r="D8" s="66"/>
      <c r="E8" s="66"/>
      <c r="F8" s="66"/>
      <c r="G8" s="66"/>
      <c r="H8" s="66"/>
      <c r="I8" s="66"/>
      <c r="J8" s="66"/>
      <c r="K8" s="66"/>
      <c r="L8" s="66"/>
      <c r="M8" s="66"/>
      <c r="N8" s="66"/>
      <c r="O8" s="66"/>
      <c r="P8" s="66"/>
      <c r="Q8" s="66"/>
      <c r="R8" s="66"/>
      <c r="S8" s="66"/>
      <c r="T8" s="66"/>
      <c r="U8" s="66"/>
    </row>
    <row r="9" spans="1:21" x14ac:dyDescent="0.35">
      <c r="B9" s="30" t="s">
        <v>1348</v>
      </c>
      <c r="C9" s="66"/>
      <c r="D9" s="66"/>
      <c r="E9" s="66"/>
      <c r="F9" s="66"/>
      <c r="G9" s="66"/>
      <c r="H9" s="66"/>
      <c r="I9" s="66"/>
      <c r="J9" s="66"/>
      <c r="K9" s="66"/>
      <c r="L9" s="66"/>
      <c r="M9" s="66"/>
      <c r="N9" s="66"/>
      <c r="O9" s="66"/>
      <c r="P9" s="66"/>
      <c r="Q9" s="66"/>
      <c r="R9" s="66"/>
      <c r="S9" s="66"/>
      <c r="T9" s="66"/>
      <c r="U9" s="66"/>
    </row>
    <row r="10" spans="1:21" x14ac:dyDescent="0.35">
      <c r="B10" s="66"/>
      <c r="C10" s="66"/>
      <c r="D10" s="66"/>
      <c r="E10" s="66"/>
      <c r="F10" s="66"/>
      <c r="G10" s="66"/>
      <c r="H10" s="66"/>
      <c r="I10" s="66"/>
      <c r="J10" s="66"/>
      <c r="K10" s="66"/>
      <c r="L10" s="66"/>
      <c r="M10" s="66"/>
      <c r="N10" s="66"/>
      <c r="O10" s="66"/>
      <c r="P10" s="66"/>
      <c r="Q10" s="66"/>
      <c r="R10" s="66"/>
      <c r="S10" s="66"/>
      <c r="T10" s="66"/>
      <c r="U10" s="66"/>
    </row>
    <row r="11" spans="1:21" x14ac:dyDescent="0.35">
      <c r="B11" s="129" t="s">
        <v>0</v>
      </c>
      <c r="C11" s="129" t="s">
        <v>1</v>
      </c>
      <c r="D11" s="306" t="s">
        <v>2</v>
      </c>
      <c r="E11" s="306" t="s">
        <v>3</v>
      </c>
      <c r="F11" s="129" t="s">
        <v>4</v>
      </c>
      <c r="G11" s="129" t="s">
        <v>5</v>
      </c>
      <c r="H11" s="129" t="s">
        <v>6</v>
      </c>
      <c r="I11" s="129" t="s">
        <v>7</v>
      </c>
      <c r="J11" s="129" t="s">
        <v>8</v>
      </c>
      <c r="K11" s="129" t="s">
        <v>9</v>
      </c>
      <c r="L11" s="129" t="s">
        <v>10</v>
      </c>
      <c r="M11" s="129" t="s">
        <v>11</v>
      </c>
      <c r="N11" s="66"/>
      <c r="O11" s="66"/>
      <c r="P11" s="66"/>
      <c r="Q11" s="66"/>
      <c r="R11" s="66"/>
      <c r="S11" s="66"/>
      <c r="T11" s="66"/>
      <c r="U11" s="66"/>
    </row>
    <row r="12" spans="1:21" x14ac:dyDescent="0.35">
      <c r="B12" s="82">
        <v>1705.3636363636363</v>
      </c>
      <c r="C12" s="82">
        <v>1416.6363636363637</v>
      </c>
      <c r="D12" s="82">
        <v>929.5454545454545</v>
      </c>
      <c r="E12" s="82">
        <v>363.18181818181819</v>
      </c>
      <c r="F12" s="82">
        <v>170.90909090909091</v>
      </c>
      <c r="G12" s="82">
        <v>158.18181818181819</v>
      </c>
      <c r="H12" s="82">
        <v>269.63636363636363</v>
      </c>
      <c r="I12" s="82">
        <v>357.18181818181819</v>
      </c>
      <c r="J12" s="82">
        <v>836.09090909090912</v>
      </c>
      <c r="K12" s="82">
        <v>1087.6363636363637</v>
      </c>
      <c r="L12" s="82">
        <v>1550</v>
      </c>
      <c r="M12" s="82">
        <v>1968.090909090909</v>
      </c>
      <c r="N12" s="66"/>
      <c r="O12" s="66"/>
      <c r="P12" s="66"/>
      <c r="Q12" s="66"/>
      <c r="R12" s="66"/>
      <c r="S12" s="66"/>
      <c r="T12" s="66"/>
      <c r="U12" s="66"/>
    </row>
    <row r="13" spans="1:21" x14ac:dyDescent="0.35">
      <c r="B13" s="66"/>
      <c r="C13" s="66"/>
      <c r="D13" s="66"/>
      <c r="E13" s="66"/>
      <c r="F13" s="66"/>
      <c r="G13" s="66"/>
      <c r="H13" s="66"/>
      <c r="I13" s="66"/>
      <c r="J13" s="66"/>
      <c r="K13" s="66"/>
      <c r="L13" s="66"/>
      <c r="M13" s="66"/>
      <c r="N13" s="66"/>
      <c r="O13" s="66"/>
      <c r="P13" s="66"/>
      <c r="Q13" s="66"/>
      <c r="R13" s="66"/>
      <c r="S13" s="66"/>
      <c r="T13" s="66"/>
      <c r="U13" s="66"/>
    </row>
    <row r="14" spans="1:21" x14ac:dyDescent="0.35">
      <c r="B14" s="66"/>
      <c r="C14" s="66"/>
      <c r="D14" s="66"/>
      <c r="E14" s="66"/>
      <c r="F14" s="66"/>
      <c r="G14" s="66"/>
      <c r="H14" s="66"/>
      <c r="I14" s="66"/>
      <c r="J14" s="66"/>
      <c r="K14" s="66"/>
      <c r="L14" s="66"/>
      <c r="M14" s="66"/>
      <c r="N14" s="66"/>
      <c r="O14" s="66"/>
      <c r="P14" s="66"/>
      <c r="Q14" s="66"/>
      <c r="R14" s="66"/>
      <c r="S14" s="66"/>
      <c r="T14" s="66"/>
      <c r="U14" s="66"/>
    </row>
    <row r="15" spans="1:21" s="66" customFormat="1" x14ac:dyDescent="0.35"/>
    <row r="16" spans="1:21" s="66" customFormat="1" x14ac:dyDescent="0.35"/>
    <row r="17" spans="2:21" s="66" customFormat="1" x14ac:dyDescent="0.35"/>
    <row r="18" spans="2:21" x14ac:dyDescent="0.35">
      <c r="B18" s="66"/>
      <c r="C18" s="66"/>
      <c r="D18" s="66"/>
      <c r="E18" s="66"/>
      <c r="F18" s="66"/>
      <c r="G18" s="66"/>
      <c r="H18" s="66"/>
      <c r="I18" s="66"/>
      <c r="J18" s="66"/>
      <c r="K18" s="66"/>
      <c r="L18" s="66"/>
      <c r="M18" s="66"/>
      <c r="N18" s="66"/>
      <c r="O18" s="66"/>
      <c r="P18" s="66"/>
      <c r="Q18" s="66"/>
      <c r="R18" s="66"/>
      <c r="S18" s="66"/>
      <c r="T18" s="66"/>
      <c r="U18" s="66"/>
    </row>
    <row r="19" spans="2:21" s="66" customFormat="1" x14ac:dyDescent="0.35">
      <c r="B19" s="82"/>
      <c r="C19" s="82"/>
      <c r="D19" s="82"/>
      <c r="E19" s="82"/>
      <c r="F19" s="82"/>
      <c r="G19" s="82"/>
      <c r="H19" s="82"/>
      <c r="I19" s="82"/>
      <c r="J19" s="82"/>
      <c r="K19" s="82"/>
      <c r="L19" s="82"/>
      <c r="M19" s="82"/>
    </row>
    <row r="20" spans="2:21" s="66" customFormat="1" x14ac:dyDescent="0.35">
      <c r="B20" s="82"/>
      <c r="C20" s="82"/>
      <c r="D20" s="82"/>
      <c r="E20" s="82"/>
      <c r="F20" s="82"/>
      <c r="G20" s="82"/>
      <c r="H20" s="82"/>
      <c r="I20" s="82"/>
      <c r="J20" s="82"/>
      <c r="K20" s="82"/>
      <c r="L20" s="82"/>
      <c r="M20" s="82"/>
    </row>
    <row r="21" spans="2:21" s="66" customFormat="1" x14ac:dyDescent="0.35">
      <c r="B21" s="82"/>
      <c r="C21" s="82"/>
      <c r="D21" s="82"/>
      <c r="E21" s="82"/>
      <c r="F21" s="82"/>
      <c r="G21" s="82"/>
      <c r="H21" s="82"/>
      <c r="I21" s="82"/>
      <c r="J21" s="82"/>
      <c r="K21" s="82"/>
      <c r="L21" s="82"/>
      <c r="M21" s="82"/>
    </row>
    <row r="22" spans="2:21" s="66" customFormat="1" x14ac:dyDescent="0.35">
      <c r="B22" s="82"/>
      <c r="C22" s="82"/>
      <c r="D22" s="82"/>
      <c r="E22" s="82"/>
      <c r="F22" s="82"/>
      <c r="G22" s="82"/>
      <c r="H22" s="82"/>
      <c r="I22" s="82"/>
      <c r="J22" s="82"/>
      <c r="K22" s="82"/>
      <c r="L22" s="82"/>
      <c r="M22" s="82"/>
    </row>
    <row r="23" spans="2:21" x14ac:dyDescent="0.35">
      <c r="K23" s="66"/>
      <c r="L23" s="66"/>
      <c r="M23" s="66"/>
      <c r="N23" s="66"/>
    </row>
    <row r="24" spans="2:21" x14ac:dyDescent="0.35">
      <c r="K24" s="378"/>
      <c r="M24" s="66"/>
      <c r="N24" s="66"/>
    </row>
    <row r="25" spans="2:21" x14ac:dyDescent="0.35">
      <c r="B25" s="30" t="s">
        <v>1349</v>
      </c>
      <c r="C25" s="66"/>
      <c r="D25" s="66"/>
      <c r="E25" s="66"/>
      <c r="F25" s="66"/>
      <c r="G25" s="66"/>
      <c r="H25" s="66"/>
      <c r="I25" s="66"/>
      <c r="J25" s="66"/>
      <c r="K25" s="231"/>
      <c r="M25" s="66"/>
      <c r="N25" s="66"/>
    </row>
    <row r="26" spans="2:21" ht="35.5" x14ac:dyDescent="0.35">
      <c r="B26" s="66"/>
      <c r="C26" s="83"/>
      <c r="D26" s="89"/>
      <c r="F26" s="66"/>
      <c r="G26" s="322" t="s">
        <v>63</v>
      </c>
      <c r="H26" s="322" t="s">
        <v>64</v>
      </c>
      <c r="I26" s="322" t="s">
        <v>65</v>
      </c>
      <c r="J26" s="323" t="s">
        <v>253</v>
      </c>
      <c r="K26" s="379"/>
      <c r="M26" s="66"/>
      <c r="N26" s="66"/>
    </row>
    <row r="27" spans="2:21" x14ac:dyDescent="0.35">
      <c r="B27" s="84"/>
      <c r="C27" s="85"/>
      <c r="D27" s="90"/>
      <c r="F27" s="100" t="s">
        <v>256</v>
      </c>
      <c r="G27" s="85">
        <v>980</v>
      </c>
      <c r="H27" s="85">
        <v>165</v>
      </c>
      <c r="I27" s="85">
        <v>238</v>
      </c>
      <c r="J27" s="87">
        <v>365</v>
      </c>
      <c r="K27" s="71"/>
      <c r="L27" s="71"/>
      <c r="M27" s="66"/>
      <c r="N27" s="66"/>
    </row>
    <row r="28" spans="2:21" x14ac:dyDescent="0.35">
      <c r="B28" s="84"/>
      <c r="C28" s="56"/>
      <c r="D28" s="90"/>
      <c r="F28" s="377" t="s">
        <v>257</v>
      </c>
      <c r="G28" s="379">
        <v>949</v>
      </c>
      <c r="H28" s="379">
        <v>191</v>
      </c>
      <c r="I28" s="379">
        <v>329</v>
      </c>
      <c r="J28" s="379">
        <v>514.42857142857144</v>
      </c>
      <c r="K28" s="71"/>
      <c r="L28" s="71"/>
      <c r="M28" s="66"/>
      <c r="N28" s="66"/>
    </row>
    <row r="29" spans="2:21" x14ac:dyDescent="0.35">
      <c r="B29" s="84"/>
      <c r="C29" s="85"/>
      <c r="D29" s="90"/>
      <c r="F29" s="90"/>
      <c r="G29" s="66"/>
      <c r="H29" s="66"/>
      <c r="I29" s="66"/>
      <c r="J29" s="66"/>
      <c r="K29" s="66"/>
      <c r="L29" s="66"/>
      <c r="M29" s="66"/>
      <c r="N29" s="66"/>
    </row>
    <row r="30" spans="2:21" x14ac:dyDescent="0.35">
      <c r="B30" s="84"/>
      <c r="C30" s="56"/>
      <c r="D30" s="90"/>
      <c r="F30" s="90"/>
      <c r="G30" s="66"/>
      <c r="H30" s="66"/>
      <c r="I30" s="66"/>
      <c r="J30" s="66"/>
      <c r="K30" s="66"/>
      <c r="L30" s="66"/>
      <c r="M30" s="66"/>
      <c r="N30" s="66"/>
    </row>
    <row r="31" spans="2:21" x14ac:dyDescent="0.35">
      <c r="B31" s="86"/>
      <c r="C31" s="87"/>
      <c r="D31" s="90"/>
      <c r="F31" s="90"/>
      <c r="G31" s="66"/>
      <c r="H31" s="66"/>
      <c r="I31" s="66"/>
      <c r="J31" s="66"/>
      <c r="K31" s="66"/>
      <c r="L31" s="66"/>
      <c r="M31" s="66"/>
      <c r="N31" s="66"/>
      <c r="O31" s="66"/>
      <c r="P31" s="56"/>
      <c r="Q31" s="56"/>
      <c r="R31" s="90"/>
      <c r="S31" s="90"/>
    </row>
    <row r="32" spans="2:21" x14ac:dyDescent="0.35">
      <c r="B32" s="66"/>
      <c r="C32" s="66"/>
      <c r="D32" s="66"/>
      <c r="F32" s="66"/>
      <c r="G32" s="66"/>
      <c r="H32" s="66"/>
      <c r="I32" s="66"/>
      <c r="J32" s="66"/>
      <c r="K32" s="66"/>
      <c r="L32" s="66"/>
      <c r="M32" s="66"/>
      <c r="N32" s="66"/>
      <c r="O32" s="88"/>
      <c r="P32" s="66"/>
      <c r="Q32" s="66"/>
      <c r="R32" s="66"/>
      <c r="S32" s="66"/>
      <c r="T32" s="66"/>
      <c r="U32" s="66"/>
    </row>
    <row r="33" spans="2:21" x14ac:dyDescent="0.35">
      <c r="B33" s="66"/>
      <c r="C33" s="66"/>
      <c r="D33" s="66"/>
      <c r="E33" s="66"/>
      <c r="F33" s="66"/>
      <c r="G33" s="66"/>
      <c r="H33" s="66"/>
      <c r="I33" s="66"/>
      <c r="J33" s="66"/>
      <c r="K33" s="66"/>
      <c r="L33" s="66"/>
      <c r="M33" s="66"/>
      <c r="N33" s="66"/>
      <c r="O33" s="66"/>
      <c r="P33" s="66"/>
      <c r="Q33" s="66"/>
      <c r="R33" s="66"/>
      <c r="S33" s="66"/>
      <c r="T33" s="66"/>
      <c r="U33" s="66"/>
    </row>
    <row r="34" spans="2:21" x14ac:dyDescent="0.35">
      <c r="B34" s="607" t="s">
        <v>1112</v>
      </c>
      <c r="C34" s="543"/>
      <c r="D34" s="543"/>
      <c r="E34" s="543"/>
      <c r="F34" s="543"/>
      <c r="G34" s="543"/>
      <c r="H34" s="543"/>
      <c r="I34" s="543"/>
      <c r="J34" s="543"/>
      <c r="K34" s="543"/>
      <c r="L34" s="543"/>
      <c r="M34" s="543"/>
      <c r="N34" s="543"/>
      <c r="O34" s="543"/>
      <c r="P34" s="543"/>
      <c r="Q34" s="543"/>
      <c r="R34" s="543"/>
      <c r="S34" s="543"/>
      <c r="T34" s="66"/>
      <c r="U34" s="66"/>
    </row>
    <row r="35" spans="2:21" ht="51" customHeight="1" x14ac:dyDescent="0.35">
      <c r="B35" s="543" t="s">
        <v>227</v>
      </c>
      <c r="C35" s="543" t="s">
        <v>51</v>
      </c>
      <c r="D35" s="588" t="s">
        <v>0</v>
      </c>
      <c r="E35" s="588" t="s">
        <v>1</v>
      </c>
      <c r="F35" s="552" t="s">
        <v>2</v>
      </c>
      <c r="G35" s="552" t="s">
        <v>3</v>
      </c>
      <c r="H35" s="588" t="s">
        <v>4</v>
      </c>
      <c r="I35" s="588" t="s">
        <v>5</v>
      </c>
      <c r="J35" s="588" t="s">
        <v>6</v>
      </c>
      <c r="K35" s="588" t="s">
        <v>7</v>
      </c>
      <c r="L35" s="588" t="s">
        <v>8</v>
      </c>
      <c r="M35" s="588" t="s">
        <v>9</v>
      </c>
      <c r="N35" s="588" t="s">
        <v>10</v>
      </c>
      <c r="O35" s="588" t="s">
        <v>11</v>
      </c>
      <c r="P35" s="608" t="s">
        <v>258</v>
      </c>
      <c r="Q35" s="609" t="s">
        <v>259</v>
      </c>
      <c r="R35" s="610" t="s">
        <v>262</v>
      </c>
      <c r="S35" s="610" t="s">
        <v>1113</v>
      </c>
      <c r="T35" s="66"/>
      <c r="U35" s="66"/>
    </row>
    <row r="36" spans="2:21" x14ac:dyDescent="0.35">
      <c r="B36" s="543">
        <v>1998</v>
      </c>
      <c r="C36" s="543" t="s">
        <v>177</v>
      </c>
      <c r="D36" s="543">
        <v>100</v>
      </c>
      <c r="E36" s="543">
        <v>128</v>
      </c>
      <c r="F36" s="543">
        <v>98</v>
      </c>
      <c r="G36" s="543">
        <v>78</v>
      </c>
      <c r="H36" s="543">
        <v>27</v>
      </c>
      <c r="I36" s="543">
        <v>21</v>
      </c>
      <c r="J36" s="543">
        <v>44</v>
      </c>
      <c r="K36" s="543">
        <v>73</v>
      </c>
      <c r="L36" s="543">
        <v>62</v>
      </c>
      <c r="M36" s="543">
        <v>134</v>
      </c>
      <c r="N36" s="543">
        <v>100</v>
      </c>
      <c r="O36" s="543">
        <v>90</v>
      </c>
      <c r="P36" s="543">
        <f>+SUM(D36:O36)</f>
        <v>955</v>
      </c>
      <c r="Q36" s="543">
        <f>+MAX(D36:O36)</f>
        <v>134</v>
      </c>
      <c r="R36" s="611">
        <f>+(SUM(D36:F36)+SUM(M35:O35))/3</f>
        <v>108.66666666666667</v>
      </c>
      <c r="S36" s="611">
        <f>+MAX(L35,M35,N35,O35,D36,E36,F36,G36)</f>
        <v>128</v>
      </c>
      <c r="T36" s="66"/>
      <c r="U36" s="66"/>
    </row>
    <row r="37" spans="2:21" x14ac:dyDescent="0.35">
      <c r="B37" s="543">
        <v>1999</v>
      </c>
      <c r="C37" s="543" t="s">
        <v>177</v>
      </c>
      <c r="D37" s="543">
        <v>57</v>
      </c>
      <c r="E37" s="543">
        <v>56</v>
      </c>
      <c r="F37" s="543">
        <v>47</v>
      </c>
      <c r="G37" s="543">
        <v>24</v>
      </c>
      <c r="H37" s="543">
        <v>7</v>
      </c>
      <c r="I37" s="543" t="s">
        <v>231</v>
      </c>
      <c r="J37" s="543" t="s">
        <v>231</v>
      </c>
      <c r="K37" s="543">
        <v>49</v>
      </c>
      <c r="L37" s="543">
        <v>27</v>
      </c>
      <c r="M37" s="543">
        <v>55</v>
      </c>
      <c r="N37" s="543">
        <v>75</v>
      </c>
      <c r="O37" s="543" t="s">
        <v>14</v>
      </c>
      <c r="P37" s="543">
        <f t="shared" ref="P37:P113" si="0">+SUM(D37:O37)</f>
        <v>397</v>
      </c>
      <c r="Q37" s="543">
        <f t="shared" ref="Q37:Q113" si="1">+MAX(D37:O37)</f>
        <v>75</v>
      </c>
      <c r="R37" s="611">
        <f t="shared" ref="R37:R101" si="2">+(SUM(D37:F37)+SUM(M36:O36))/6</f>
        <v>80.666666666666671</v>
      </c>
      <c r="S37" s="611">
        <f t="shared" ref="S37:S46" si="3">+MAX(L36,M36,N36,O36,D37,E37,F37,G37)</f>
        <v>134</v>
      </c>
      <c r="T37" s="66"/>
      <c r="U37" s="66"/>
    </row>
    <row r="38" spans="2:21" x14ac:dyDescent="0.35">
      <c r="B38" s="543">
        <v>2000</v>
      </c>
      <c r="C38" s="543" t="s">
        <v>81</v>
      </c>
      <c r="D38" s="543">
        <v>80</v>
      </c>
      <c r="E38" s="543" t="s">
        <v>108</v>
      </c>
      <c r="F38" s="543">
        <v>44</v>
      </c>
      <c r="G38" s="543">
        <v>38</v>
      </c>
      <c r="H38" s="543" t="s">
        <v>108</v>
      </c>
      <c r="I38" s="543">
        <v>15</v>
      </c>
      <c r="J38" s="543">
        <v>46</v>
      </c>
      <c r="K38" s="543">
        <v>49</v>
      </c>
      <c r="L38" s="543">
        <v>65</v>
      </c>
      <c r="M38" s="543">
        <v>60</v>
      </c>
      <c r="N38" s="543">
        <v>130</v>
      </c>
      <c r="O38" s="543">
        <v>155</v>
      </c>
      <c r="P38" s="543">
        <f t="shared" si="0"/>
        <v>682</v>
      </c>
      <c r="Q38" s="543">
        <f t="shared" si="1"/>
        <v>155</v>
      </c>
      <c r="R38" s="611">
        <f t="shared" si="2"/>
        <v>42.333333333333336</v>
      </c>
      <c r="S38" s="611">
        <f t="shared" si="3"/>
        <v>80</v>
      </c>
      <c r="T38" s="66"/>
      <c r="U38" s="66"/>
    </row>
    <row r="39" spans="2:21" x14ac:dyDescent="0.35">
      <c r="B39" s="543">
        <v>2001</v>
      </c>
      <c r="C39" s="543" t="s">
        <v>81</v>
      </c>
      <c r="D39" s="543">
        <v>100</v>
      </c>
      <c r="E39" s="543" t="s">
        <v>108</v>
      </c>
      <c r="F39" s="543">
        <v>32</v>
      </c>
      <c r="G39" s="543">
        <v>27</v>
      </c>
      <c r="H39" s="543">
        <v>11</v>
      </c>
      <c r="I39" s="543">
        <v>23</v>
      </c>
      <c r="J39" s="543" t="s">
        <v>108</v>
      </c>
      <c r="K39" s="543" t="s">
        <v>108</v>
      </c>
      <c r="L39" s="543">
        <v>78</v>
      </c>
      <c r="M39" s="543">
        <v>100</v>
      </c>
      <c r="N39" s="543">
        <v>37</v>
      </c>
      <c r="O39" s="543">
        <v>60</v>
      </c>
      <c r="P39" s="543">
        <f t="shared" si="0"/>
        <v>468</v>
      </c>
      <c r="Q39" s="543">
        <f t="shared" si="1"/>
        <v>100</v>
      </c>
      <c r="R39" s="611">
        <f t="shared" si="2"/>
        <v>79.5</v>
      </c>
      <c r="S39" s="611">
        <f t="shared" si="3"/>
        <v>155</v>
      </c>
    </row>
    <row r="40" spans="2:21" x14ac:dyDescent="0.35">
      <c r="B40" s="543">
        <v>2002</v>
      </c>
      <c r="C40" s="543" t="s">
        <v>81</v>
      </c>
      <c r="D40" s="543">
        <v>175</v>
      </c>
      <c r="E40" s="543">
        <v>1</v>
      </c>
      <c r="F40" s="543" t="s">
        <v>14</v>
      </c>
      <c r="G40" s="543" t="s">
        <v>14</v>
      </c>
      <c r="H40" s="543" t="s">
        <v>14</v>
      </c>
      <c r="I40" s="543" t="s">
        <v>14</v>
      </c>
      <c r="J40" s="543" t="s">
        <v>14</v>
      </c>
      <c r="K40" s="543" t="s">
        <v>14</v>
      </c>
      <c r="L40" s="543">
        <v>40</v>
      </c>
      <c r="M40" s="543">
        <v>167</v>
      </c>
      <c r="N40" s="543">
        <v>110</v>
      </c>
      <c r="O40" s="543" t="s">
        <v>14</v>
      </c>
      <c r="P40" s="543">
        <f t="shared" si="0"/>
        <v>493</v>
      </c>
      <c r="Q40" s="543">
        <f t="shared" si="1"/>
        <v>175</v>
      </c>
      <c r="R40" s="611">
        <f t="shared" si="2"/>
        <v>62.166666666666664</v>
      </c>
      <c r="S40" s="611">
        <f t="shared" si="3"/>
        <v>175</v>
      </c>
    </row>
    <row r="41" spans="2:21" x14ac:dyDescent="0.35">
      <c r="B41" s="543">
        <v>2003</v>
      </c>
      <c r="C41" s="543" t="s">
        <v>81</v>
      </c>
      <c r="D41" s="543">
        <v>23</v>
      </c>
      <c r="E41" s="543">
        <v>95</v>
      </c>
      <c r="F41" s="543">
        <v>37</v>
      </c>
      <c r="G41" s="543"/>
      <c r="H41" s="543"/>
      <c r="I41" s="543"/>
      <c r="J41" s="543"/>
      <c r="K41" s="543"/>
      <c r="L41" s="543"/>
      <c r="M41" s="543"/>
      <c r="N41" s="543">
        <v>89</v>
      </c>
      <c r="O41" s="543"/>
      <c r="P41" s="543">
        <f t="shared" si="0"/>
        <v>244</v>
      </c>
      <c r="Q41" s="543">
        <f t="shared" si="1"/>
        <v>95</v>
      </c>
      <c r="R41" s="611">
        <f t="shared" si="2"/>
        <v>72</v>
      </c>
      <c r="S41" s="611">
        <f t="shared" si="3"/>
        <v>167</v>
      </c>
    </row>
    <row r="42" spans="2:21" x14ac:dyDescent="0.35">
      <c r="B42" s="543">
        <v>2004</v>
      </c>
      <c r="C42" s="543" t="s">
        <v>81</v>
      </c>
      <c r="D42" s="543">
        <v>251</v>
      </c>
      <c r="E42" s="543">
        <v>319</v>
      </c>
      <c r="F42" s="543">
        <v>242</v>
      </c>
      <c r="G42" s="543">
        <v>52</v>
      </c>
      <c r="H42" s="543">
        <v>10</v>
      </c>
      <c r="I42" s="543">
        <v>6</v>
      </c>
      <c r="J42" s="543">
        <v>36</v>
      </c>
      <c r="K42" s="543">
        <v>41</v>
      </c>
      <c r="L42" s="543">
        <v>97</v>
      </c>
      <c r="M42" s="543">
        <v>124</v>
      </c>
      <c r="N42" s="543">
        <v>183</v>
      </c>
      <c r="O42" s="543">
        <v>143</v>
      </c>
      <c r="P42" s="543">
        <f t="shared" si="0"/>
        <v>1504</v>
      </c>
      <c r="Q42" s="543">
        <f t="shared" si="1"/>
        <v>319</v>
      </c>
      <c r="R42" s="611">
        <f t="shared" si="2"/>
        <v>150.16666666666666</v>
      </c>
      <c r="S42" s="611">
        <f t="shared" si="3"/>
        <v>319</v>
      </c>
    </row>
    <row r="43" spans="2:21" x14ac:dyDescent="0.35">
      <c r="B43" s="543">
        <v>2005</v>
      </c>
      <c r="C43" s="543" t="s">
        <v>81</v>
      </c>
      <c r="D43" s="543">
        <v>146</v>
      </c>
      <c r="E43" s="543">
        <v>120</v>
      </c>
      <c r="F43" s="543">
        <v>53</v>
      </c>
      <c r="G43" s="543">
        <v>34</v>
      </c>
      <c r="H43" s="543">
        <v>24</v>
      </c>
      <c r="I43" s="543">
        <v>6</v>
      </c>
      <c r="J43" s="543">
        <v>36</v>
      </c>
      <c r="K43" s="543">
        <v>67</v>
      </c>
      <c r="L43" s="543">
        <v>152</v>
      </c>
      <c r="M43" s="543">
        <v>161</v>
      </c>
      <c r="N43" s="543">
        <v>160</v>
      </c>
      <c r="O43" s="543">
        <v>206</v>
      </c>
      <c r="P43" s="543">
        <f t="shared" si="0"/>
        <v>1165</v>
      </c>
      <c r="Q43" s="543">
        <f t="shared" si="1"/>
        <v>206</v>
      </c>
      <c r="R43" s="611">
        <f t="shared" si="2"/>
        <v>128.16666666666666</v>
      </c>
      <c r="S43" s="611">
        <f t="shared" si="3"/>
        <v>183</v>
      </c>
    </row>
    <row r="44" spans="2:21" x14ac:dyDescent="0.35">
      <c r="B44" s="543">
        <v>2006</v>
      </c>
      <c r="C44" s="543" t="s">
        <v>81</v>
      </c>
      <c r="D44" s="543">
        <v>238</v>
      </c>
      <c r="E44" s="543">
        <v>182</v>
      </c>
      <c r="F44" s="543">
        <v>165</v>
      </c>
      <c r="G44" s="543">
        <v>43</v>
      </c>
      <c r="H44" s="543">
        <v>28</v>
      </c>
      <c r="I44" s="543">
        <v>15</v>
      </c>
      <c r="J44" s="543">
        <v>22</v>
      </c>
      <c r="K44" s="543">
        <v>57</v>
      </c>
      <c r="L44" s="543">
        <v>167</v>
      </c>
      <c r="M44" s="543">
        <v>142</v>
      </c>
      <c r="N44" s="543">
        <v>189</v>
      </c>
      <c r="O44" s="543">
        <v>178</v>
      </c>
      <c r="P44" s="543">
        <f t="shared" si="0"/>
        <v>1426</v>
      </c>
      <c r="Q44" s="543">
        <f t="shared" si="1"/>
        <v>238</v>
      </c>
      <c r="R44" s="611">
        <f t="shared" si="2"/>
        <v>185.33333333333334</v>
      </c>
      <c r="S44" s="611">
        <f t="shared" si="3"/>
        <v>238</v>
      </c>
    </row>
    <row r="45" spans="2:21" x14ac:dyDescent="0.35">
      <c r="B45" s="543">
        <v>2007</v>
      </c>
      <c r="C45" s="543" t="s">
        <v>81</v>
      </c>
      <c r="D45" s="543">
        <v>243</v>
      </c>
      <c r="E45" s="543">
        <v>100</v>
      </c>
      <c r="F45" s="543">
        <v>60</v>
      </c>
      <c r="G45" s="543">
        <v>35</v>
      </c>
      <c r="H45" s="543">
        <v>11</v>
      </c>
      <c r="I45" s="543" t="s">
        <v>108</v>
      </c>
      <c r="J45" s="543">
        <v>28</v>
      </c>
      <c r="K45" s="543">
        <v>62</v>
      </c>
      <c r="L45" s="543">
        <v>154</v>
      </c>
      <c r="M45" s="543">
        <v>206</v>
      </c>
      <c r="N45" s="543">
        <v>274</v>
      </c>
      <c r="O45" s="543">
        <v>358</v>
      </c>
      <c r="P45" s="543">
        <f t="shared" si="0"/>
        <v>1531</v>
      </c>
      <c r="Q45" s="543">
        <f t="shared" si="1"/>
        <v>358</v>
      </c>
      <c r="R45" s="611">
        <f t="shared" si="2"/>
        <v>152</v>
      </c>
      <c r="S45" s="611">
        <f t="shared" si="3"/>
        <v>243</v>
      </c>
    </row>
    <row r="46" spans="2:21" x14ac:dyDescent="0.35">
      <c r="B46" s="543">
        <v>2008</v>
      </c>
      <c r="C46" s="543" t="s">
        <v>81</v>
      </c>
      <c r="D46" s="543">
        <v>294</v>
      </c>
      <c r="E46" s="543">
        <v>105</v>
      </c>
      <c r="F46" s="543">
        <v>51</v>
      </c>
      <c r="G46" s="543">
        <v>47</v>
      </c>
      <c r="H46" s="543">
        <v>12</v>
      </c>
      <c r="I46" s="543" t="s">
        <v>14</v>
      </c>
      <c r="J46" s="543">
        <v>6</v>
      </c>
      <c r="K46" s="543">
        <v>102</v>
      </c>
      <c r="L46" s="543">
        <v>232</v>
      </c>
      <c r="M46" s="543">
        <v>366</v>
      </c>
      <c r="N46" s="543">
        <v>187</v>
      </c>
      <c r="O46" s="543">
        <v>350</v>
      </c>
      <c r="P46" s="543">
        <f t="shared" si="0"/>
        <v>1752</v>
      </c>
      <c r="Q46" s="543">
        <f t="shared" si="1"/>
        <v>366</v>
      </c>
      <c r="R46" s="611">
        <f t="shared" si="2"/>
        <v>214.66666666666666</v>
      </c>
      <c r="S46" s="611">
        <f t="shared" si="3"/>
        <v>358</v>
      </c>
    </row>
    <row r="47" spans="2:21" s="66" customFormat="1" x14ac:dyDescent="0.35">
      <c r="B47" s="543">
        <v>2009</v>
      </c>
      <c r="C47" s="543"/>
      <c r="D47" s="543"/>
      <c r="E47" s="543"/>
      <c r="F47" s="543"/>
      <c r="G47" s="543"/>
      <c r="H47" s="543"/>
      <c r="I47" s="543"/>
      <c r="J47" s="543"/>
      <c r="K47" s="543"/>
      <c r="L47" s="543"/>
      <c r="M47" s="543"/>
      <c r="N47" s="543"/>
      <c r="O47" s="543"/>
      <c r="P47" s="543"/>
      <c r="Q47" s="543"/>
      <c r="R47" s="611"/>
      <c r="S47" s="611"/>
    </row>
    <row r="48" spans="2:21" x14ac:dyDescent="0.35">
      <c r="B48" s="543"/>
      <c r="C48" s="543"/>
      <c r="D48" s="543"/>
      <c r="E48" s="543"/>
      <c r="F48" s="543"/>
      <c r="G48" s="543"/>
      <c r="H48" s="543"/>
      <c r="I48" s="543"/>
      <c r="J48" s="543"/>
      <c r="K48" s="543"/>
      <c r="L48" s="543"/>
      <c r="M48" s="543"/>
      <c r="N48" s="543"/>
      <c r="O48" s="543"/>
      <c r="P48" s="543"/>
      <c r="Q48" s="543"/>
      <c r="R48" s="611"/>
      <c r="S48" s="611"/>
    </row>
    <row r="49" spans="2:19" x14ac:dyDescent="0.35">
      <c r="B49" s="543"/>
      <c r="C49" s="543"/>
      <c r="D49" s="543"/>
      <c r="E49" s="543"/>
      <c r="F49" s="543"/>
      <c r="G49" s="543"/>
      <c r="H49" s="543"/>
      <c r="I49" s="543"/>
      <c r="J49" s="543"/>
      <c r="K49" s="543"/>
      <c r="L49" s="543"/>
      <c r="M49" s="543"/>
      <c r="N49" s="543"/>
      <c r="O49" s="543"/>
      <c r="P49" s="543"/>
      <c r="Q49" s="543"/>
      <c r="R49" s="611"/>
      <c r="S49" s="611"/>
    </row>
    <row r="50" spans="2:19" x14ac:dyDescent="0.35">
      <c r="B50" s="543">
        <v>1998</v>
      </c>
      <c r="C50" s="543" t="s">
        <v>65</v>
      </c>
      <c r="D50" s="543">
        <v>130</v>
      </c>
      <c r="E50" s="543" t="s">
        <v>231</v>
      </c>
      <c r="F50" s="543">
        <v>70</v>
      </c>
      <c r="G50" s="543">
        <v>15</v>
      </c>
      <c r="H50" s="543">
        <v>37</v>
      </c>
      <c r="I50" s="543" t="s">
        <v>231</v>
      </c>
      <c r="J50" s="543" t="s">
        <v>231</v>
      </c>
      <c r="K50" s="543">
        <v>15</v>
      </c>
      <c r="L50" s="543">
        <v>65</v>
      </c>
      <c r="M50" s="543">
        <v>140</v>
      </c>
      <c r="N50" s="543">
        <v>100</v>
      </c>
      <c r="O50" s="543">
        <v>370</v>
      </c>
      <c r="P50" s="543">
        <f t="shared" si="0"/>
        <v>942</v>
      </c>
      <c r="Q50" s="543">
        <f t="shared" si="1"/>
        <v>370</v>
      </c>
      <c r="R50" s="611">
        <f>+(SUM(D50:F50)+SUM(M49:O49))/3</f>
        <v>66.666666666666671</v>
      </c>
      <c r="S50" s="611">
        <f t="shared" ref="S50:S117" si="4">+MAX(L49,M49,N49,O49,D50,E50,F50,G50)</f>
        <v>130</v>
      </c>
    </row>
    <row r="51" spans="2:19" x14ac:dyDescent="0.35">
      <c r="B51" s="543">
        <v>1999</v>
      </c>
      <c r="C51" s="543" t="s">
        <v>65</v>
      </c>
      <c r="D51" s="543"/>
      <c r="E51" s="543"/>
      <c r="F51" s="543"/>
      <c r="G51" s="543"/>
      <c r="H51" s="543"/>
      <c r="I51" s="543"/>
      <c r="J51" s="543"/>
      <c r="K51" s="543"/>
      <c r="L51" s="543"/>
      <c r="M51" s="543"/>
      <c r="N51" s="543"/>
      <c r="O51" s="543"/>
      <c r="P51" s="543">
        <f t="shared" si="0"/>
        <v>0</v>
      </c>
      <c r="Q51" s="543">
        <f t="shared" si="1"/>
        <v>0</v>
      </c>
      <c r="R51" s="611">
        <f t="shared" si="2"/>
        <v>101.66666666666667</v>
      </c>
      <c r="S51" s="611">
        <f t="shared" si="4"/>
        <v>370</v>
      </c>
    </row>
    <row r="52" spans="2:19" x14ac:dyDescent="0.35">
      <c r="B52" s="543">
        <v>2000</v>
      </c>
      <c r="C52" s="543" t="s">
        <v>65</v>
      </c>
      <c r="D52" s="543">
        <v>150</v>
      </c>
      <c r="E52" s="543" t="s">
        <v>108</v>
      </c>
      <c r="F52" s="543">
        <v>70</v>
      </c>
      <c r="G52" s="543">
        <v>80</v>
      </c>
      <c r="H52" s="543">
        <v>20</v>
      </c>
      <c r="I52" s="543" t="s">
        <v>108</v>
      </c>
      <c r="J52" s="543">
        <v>10</v>
      </c>
      <c r="K52" s="543">
        <v>40</v>
      </c>
      <c r="L52" s="543">
        <v>150</v>
      </c>
      <c r="M52" s="543">
        <v>200</v>
      </c>
      <c r="N52" s="543">
        <v>140</v>
      </c>
      <c r="O52" s="543">
        <v>370</v>
      </c>
      <c r="P52" s="543">
        <f t="shared" si="0"/>
        <v>1230</v>
      </c>
      <c r="Q52" s="543">
        <f t="shared" si="1"/>
        <v>370</v>
      </c>
      <c r="R52" s="611">
        <f t="shared" si="2"/>
        <v>36.666666666666664</v>
      </c>
      <c r="S52" s="611">
        <f t="shared" si="4"/>
        <v>150</v>
      </c>
    </row>
    <row r="53" spans="2:19" x14ac:dyDescent="0.35">
      <c r="B53" s="543">
        <v>2001</v>
      </c>
      <c r="C53" s="543" t="s">
        <v>65</v>
      </c>
      <c r="D53" s="543"/>
      <c r="E53" s="543"/>
      <c r="F53" s="543"/>
      <c r="G53" s="543"/>
      <c r="H53" s="543"/>
      <c r="I53" s="543"/>
      <c r="J53" s="543"/>
      <c r="K53" s="543"/>
      <c r="L53" s="543"/>
      <c r="M53" s="543"/>
      <c r="N53" s="543"/>
      <c r="O53" s="543"/>
      <c r="P53" s="543">
        <f t="shared" si="0"/>
        <v>0</v>
      </c>
      <c r="Q53" s="543">
        <f t="shared" si="1"/>
        <v>0</v>
      </c>
      <c r="R53" s="611">
        <f t="shared" si="2"/>
        <v>118.33333333333333</v>
      </c>
      <c r="S53" s="611">
        <f t="shared" si="4"/>
        <v>370</v>
      </c>
    </row>
    <row r="54" spans="2:19" x14ac:dyDescent="0.35">
      <c r="B54" s="543">
        <v>2002</v>
      </c>
      <c r="C54" s="543" t="s">
        <v>65</v>
      </c>
      <c r="D54" s="543"/>
      <c r="E54" s="543"/>
      <c r="F54" s="543"/>
      <c r="G54" s="543"/>
      <c r="H54" s="543"/>
      <c r="I54" s="543"/>
      <c r="J54" s="543"/>
      <c r="K54" s="543"/>
      <c r="L54" s="543"/>
      <c r="M54" s="543"/>
      <c r="N54" s="543"/>
      <c r="O54" s="543"/>
      <c r="P54" s="543">
        <f t="shared" si="0"/>
        <v>0</v>
      </c>
      <c r="Q54" s="543">
        <f t="shared" si="1"/>
        <v>0</v>
      </c>
      <c r="R54" s="611">
        <f t="shared" si="2"/>
        <v>0</v>
      </c>
      <c r="S54" s="611">
        <f t="shared" si="4"/>
        <v>0</v>
      </c>
    </row>
    <row r="55" spans="2:19" x14ac:dyDescent="0.35">
      <c r="B55" s="543">
        <v>2003</v>
      </c>
      <c r="C55" s="543" t="s">
        <v>65</v>
      </c>
      <c r="D55" s="543"/>
      <c r="E55" s="543"/>
      <c r="F55" s="543">
        <v>60</v>
      </c>
      <c r="G55" s="543">
        <v>100</v>
      </c>
      <c r="H55" s="543"/>
      <c r="I55" s="543"/>
      <c r="J55" s="543"/>
      <c r="K55" s="543"/>
      <c r="L55" s="543">
        <v>280</v>
      </c>
      <c r="M55" s="543"/>
      <c r="N55" s="543">
        <v>150</v>
      </c>
      <c r="O55" s="543"/>
      <c r="P55" s="543">
        <f t="shared" si="0"/>
        <v>590</v>
      </c>
      <c r="Q55" s="543">
        <f t="shared" si="1"/>
        <v>280</v>
      </c>
      <c r="R55" s="611">
        <f t="shared" si="2"/>
        <v>10</v>
      </c>
      <c r="S55" s="611">
        <f t="shared" si="4"/>
        <v>100</v>
      </c>
    </row>
    <row r="56" spans="2:19" x14ac:dyDescent="0.35">
      <c r="B56" s="543">
        <v>2004</v>
      </c>
      <c r="C56" s="543" t="s">
        <v>65</v>
      </c>
      <c r="D56" s="543">
        <v>442</v>
      </c>
      <c r="E56" s="543">
        <v>412</v>
      </c>
      <c r="F56" s="543">
        <v>268</v>
      </c>
      <c r="G56" s="543">
        <v>40</v>
      </c>
      <c r="H56" s="543" t="s">
        <v>108</v>
      </c>
      <c r="I56" s="543" t="s">
        <v>108</v>
      </c>
      <c r="J56" s="543">
        <v>11</v>
      </c>
      <c r="K56" s="543">
        <v>102</v>
      </c>
      <c r="L56" s="543">
        <v>51</v>
      </c>
      <c r="M56" s="543" t="s">
        <v>108</v>
      </c>
      <c r="N56" s="543">
        <v>190</v>
      </c>
      <c r="O56" s="543">
        <v>302</v>
      </c>
      <c r="P56" s="543">
        <f t="shared" si="0"/>
        <v>1818</v>
      </c>
      <c r="Q56" s="543">
        <f t="shared" si="1"/>
        <v>442</v>
      </c>
      <c r="R56" s="611">
        <f t="shared" si="2"/>
        <v>212</v>
      </c>
      <c r="S56" s="611">
        <f t="shared" si="4"/>
        <v>442</v>
      </c>
    </row>
    <row r="57" spans="2:19" x14ac:dyDescent="0.35">
      <c r="B57" s="543">
        <v>2005</v>
      </c>
      <c r="C57" s="543" t="s">
        <v>65</v>
      </c>
      <c r="D57" s="543">
        <v>249</v>
      </c>
      <c r="E57" s="543">
        <v>238</v>
      </c>
      <c r="F57" s="543">
        <v>246</v>
      </c>
      <c r="G57" s="543" t="s">
        <v>108</v>
      </c>
      <c r="H57" s="543" t="s">
        <v>108</v>
      </c>
      <c r="I57" s="543" t="s">
        <v>108</v>
      </c>
      <c r="J57" s="543" t="s">
        <v>108</v>
      </c>
      <c r="K57" s="543" t="s">
        <v>108</v>
      </c>
      <c r="L57" s="543" t="s">
        <v>108</v>
      </c>
      <c r="M57" s="543">
        <v>162</v>
      </c>
      <c r="N57" s="543">
        <v>360</v>
      </c>
      <c r="O57" s="543">
        <v>303</v>
      </c>
      <c r="P57" s="543">
        <f t="shared" si="0"/>
        <v>1558</v>
      </c>
      <c r="Q57" s="543">
        <f t="shared" si="1"/>
        <v>360</v>
      </c>
      <c r="R57" s="611">
        <f t="shared" si="2"/>
        <v>204.16666666666666</v>
      </c>
      <c r="S57" s="611">
        <f t="shared" si="4"/>
        <v>302</v>
      </c>
    </row>
    <row r="58" spans="2:19" x14ac:dyDescent="0.35">
      <c r="B58" s="543">
        <v>2006</v>
      </c>
      <c r="C58" s="543" t="s">
        <v>65</v>
      </c>
      <c r="D58" s="543">
        <v>255</v>
      </c>
      <c r="E58" s="543">
        <v>179</v>
      </c>
      <c r="F58" s="543">
        <v>239</v>
      </c>
      <c r="G58" s="543" t="s">
        <v>108</v>
      </c>
      <c r="H58" s="543" t="s">
        <v>108</v>
      </c>
      <c r="I58" s="543" t="s">
        <v>108</v>
      </c>
      <c r="J58" s="543" t="s">
        <v>108</v>
      </c>
      <c r="K58" s="543" t="s">
        <v>108</v>
      </c>
      <c r="L58" s="543">
        <v>94</v>
      </c>
      <c r="M58" s="543">
        <v>84</v>
      </c>
      <c r="N58" s="543">
        <v>285</v>
      </c>
      <c r="O58" s="543">
        <v>269</v>
      </c>
      <c r="P58" s="543">
        <f t="shared" si="0"/>
        <v>1405</v>
      </c>
      <c r="Q58" s="543">
        <f t="shared" si="1"/>
        <v>285</v>
      </c>
      <c r="R58" s="611">
        <f t="shared" si="2"/>
        <v>249.66666666666666</v>
      </c>
      <c r="S58" s="611">
        <f t="shared" si="4"/>
        <v>360</v>
      </c>
    </row>
    <row r="59" spans="2:19" x14ac:dyDescent="0.35">
      <c r="B59" s="543">
        <v>2007</v>
      </c>
      <c r="C59" s="543" t="s">
        <v>65</v>
      </c>
      <c r="D59" s="543">
        <v>281</v>
      </c>
      <c r="E59" s="543">
        <v>302</v>
      </c>
      <c r="F59" s="543">
        <v>194</v>
      </c>
      <c r="G59" s="543" t="s">
        <v>108</v>
      </c>
      <c r="H59" s="543" t="s">
        <v>108</v>
      </c>
      <c r="I59" s="543" t="s">
        <v>108</v>
      </c>
      <c r="J59" s="543" t="s">
        <v>108</v>
      </c>
      <c r="K59" s="543" t="s">
        <v>108</v>
      </c>
      <c r="L59" s="543">
        <v>9</v>
      </c>
      <c r="M59" s="543">
        <v>53</v>
      </c>
      <c r="N59" s="543">
        <v>162</v>
      </c>
      <c r="O59" s="543">
        <v>161</v>
      </c>
      <c r="P59" s="543">
        <f t="shared" si="0"/>
        <v>1162</v>
      </c>
      <c r="Q59" s="543">
        <f t="shared" si="1"/>
        <v>302</v>
      </c>
      <c r="R59" s="611">
        <f t="shared" si="2"/>
        <v>235.83333333333334</v>
      </c>
      <c r="S59" s="611">
        <f t="shared" si="4"/>
        <v>302</v>
      </c>
    </row>
    <row r="60" spans="2:19" x14ac:dyDescent="0.35">
      <c r="B60" s="543">
        <v>2008</v>
      </c>
      <c r="C60" s="543" t="s">
        <v>65</v>
      </c>
      <c r="D60" s="543">
        <v>237</v>
      </c>
      <c r="E60" s="543">
        <v>318</v>
      </c>
      <c r="F60" s="543">
        <v>214</v>
      </c>
      <c r="G60" s="543" t="s">
        <v>14</v>
      </c>
      <c r="H60" s="543" t="s">
        <v>14</v>
      </c>
      <c r="I60" s="543" t="s">
        <v>14</v>
      </c>
      <c r="J60" s="543" t="s">
        <v>14</v>
      </c>
      <c r="K60" s="543" t="s">
        <v>14</v>
      </c>
      <c r="L60" s="543">
        <v>73</v>
      </c>
      <c r="M60" s="543">
        <v>232</v>
      </c>
      <c r="N60" s="543">
        <v>243</v>
      </c>
      <c r="O60" s="543">
        <v>356</v>
      </c>
      <c r="P60" s="543">
        <f t="shared" si="0"/>
        <v>1673</v>
      </c>
      <c r="Q60" s="543">
        <f t="shared" si="1"/>
        <v>356</v>
      </c>
      <c r="R60" s="611">
        <f t="shared" si="2"/>
        <v>190.83333333333334</v>
      </c>
      <c r="S60" s="611">
        <f t="shared" si="4"/>
        <v>318</v>
      </c>
    </row>
    <row r="61" spans="2:19" x14ac:dyDescent="0.35">
      <c r="B61" s="543">
        <v>2009</v>
      </c>
      <c r="C61" s="543" t="s">
        <v>65</v>
      </c>
      <c r="D61" s="612">
        <v>320</v>
      </c>
      <c r="E61" s="612">
        <v>481</v>
      </c>
      <c r="F61" s="612">
        <v>237</v>
      </c>
      <c r="G61" s="612">
        <v>88</v>
      </c>
      <c r="H61" s="543"/>
      <c r="I61" s="543"/>
      <c r="J61" s="543"/>
      <c r="K61" s="543"/>
      <c r="L61" s="612">
        <v>16</v>
      </c>
      <c r="M61" s="612">
        <v>140</v>
      </c>
      <c r="N61" s="612">
        <v>203</v>
      </c>
      <c r="O61" s="612">
        <v>303</v>
      </c>
      <c r="P61" s="543">
        <f>+SUM(D61:O61)</f>
        <v>1788</v>
      </c>
      <c r="Q61" s="543">
        <f t="shared" si="1"/>
        <v>481</v>
      </c>
      <c r="R61" s="611">
        <f t="shared" si="2"/>
        <v>311.5</v>
      </c>
      <c r="S61" s="611">
        <f t="shared" si="4"/>
        <v>481</v>
      </c>
    </row>
    <row r="62" spans="2:19" x14ac:dyDescent="0.35">
      <c r="B62" s="543">
        <v>2010</v>
      </c>
      <c r="C62" s="543" t="s">
        <v>65</v>
      </c>
      <c r="D62" s="543"/>
      <c r="E62" s="543"/>
      <c r="F62" s="543"/>
      <c r="G62" s="543"/>
      <c r="H62" s="543"/>
      <c r="I62" s="543"/>
      <c r="J62" s="543"/>
      <c r="K62" s="543"/>
      <c r="L62" s="543"/>
      <c r="M62" s="543"/>
      <c r="N62" s="543"/>
      <c r="O62" s="543"/>
      <c r="P62" s="543"/>
      <c r="Q62" s="543"/>
      <c r="R62" s="611">
        <f t="shared" si="2"/>
        <v>107.66666666666667</v>
      </c>
      <c r="S62" s="611">
        <f t="shared" si="4"/>
        <v>303</v>
      </c>
    </row>
    <row r="63" spans="2:19" s="66" customFormat="1" x14ac:dyDescent="0.35">
      <c r="B63" s="543" t="s">
        <v>1114</v>
      </c>
      <c r="C63" s="543"/>
      <c r="D63" s="543"/>
      <c r="E63" s="543"/>
      <c r="F63" s="543"/>
      <c r="G63" s="543"/>
      <c r="H63" s="543"/>
      <c r="I63" s="543"/>
      <c r="J63" s="543"/>
      <c r="K63" s="543"/>
      <c r="L63" s="543"/>
      <c r="M63" s="543"/>
      <c r="N63" s="543"/>
      <c r="O63" s="543"/>
      <c r="P63" s="543"/>
      <c r="Q63" s="543"/>
      <c r="R63" s="611"/>
      <c r="S63" s="611">
        <f>+AVERAGE(S55:S61)</f>
        <v>329.28571428571428</v>
      </c>
    </row>
    <row r="64" spans="2:19" x14ac:dyDescent="0.35">
      <c r="B64" s="543" t="s">
        <v>278</v>
      </c>
      <c r="C64" s="543"/>
      <c r="D64" s="543"/>
      <c r="E64" s="543"/>
      <c r="F64" s="543"/>
      <c r="G64" s="543"/>
      <c r="H64" s="543"/>
      <c r="I64" s="543"/>
      <c r="J64" s="543"/>
      <c r="K64" s="543"/>
      <c r="L64" s="543"/>
      <c r="M64" s="543"/>
      <c r="N64" s="543"/>
      <c r="O64" s="543"/>
      <c r="P64" s="543"/>
      <c r="Q64" s="543"/>
      <c r="R64" s="611"/>
      <c r="S64" s="611">
        <f>+MAX(S55:S61)</f>
        <v>481</v>
      </c>
    </row>
    <row r="65" spans="2:19" x14ac:dyDescent="0.35">
      <c r="B65" s="543">
        <v>1999</v>
      </c>
      <c r="C65" s="543" t="s">
        <v>56</v>
      </c>
      <c r="D65" s="543">
        <v>192</v>
      </c>
      <c r="E65" s="543" t="s">
        <v>231</v>
      </c>
      <c r="F65" s="543">
        <v>110</v>
      </c>
      <c r="G65" s="543">
        <v>31</v>
      </c>
      <c r="H65" s="543">
        <v>7</v>
      </c>
      <c r="I65" s="543">
        <v>19</v>
      </c>
      <c r="J65" s="543">
        <v>32</v>
      </c>
      <c r="K65" s="543">
        <v>30</v>
      </c>
      <c r="L65" s="543">
        <v>48</v>
      </c>
      <c r="M65" s="543">
        <v>93</v>
      </c>
      <c r="N65" s="543">
        <v>45</v>
      </c>
      <c r="O65" s="543" t="s">
        <v>231</v>
      </c>
      <c r="P65" s="543">
        <f t="shared" si="0"/>
        <v>607</v>
      </c>
      <c r="Q65" s="543">
        <f t="shared" si="1"/>
        <v>192</v>
      </c>
      <c r="R65" s="611">
        <f>+(SUM(D65:F65)+SUM(M64:O64))/3</f>
        <v>100.66666666666667</v>
      </c>
      <c r="S65" s="611">
        <f t="shared" si="4"/>
        <v>192</v>
      </c>
    </row>
    <row r="66" spans="2:19" x14ac:dyDescent="0.35">
      <c r="B66" s="543">
        <v>2000</v>
      </c>
      <c r="C66" s="543" t="s">
        <v>56</v>
      </c>
      <c r="D66" s="543">
        <v>250</v>
      </c>
      <c r="E66" s="543" t="s">
        <v>108</v>
      </c>
      <c r="F66" s="543">
        <v>235</v>
      </c>
      <c r="G66" s="543">
        <v>68</v>
      </c>
      <c r="H66" s="543">
        <v>2</v>
      </c>
      <c r="I66" s="543" t="s">
        <v>108</v>
      </c>
      <c r="J66" s="543">
        <v>6</v>
      </c>
      <c r="K66" s="543">
        <v>100</v>
      </c>
      <c r="L66" s="543">
        <v>153</v>
      </c>
      <c r="M66" s="543">
        <v>146</v>
      </c>
      <c r="N66" s="543">
        <v>60</v>
      </c>
      <c r="O66" s="543">
        <v>107</v>
      </c>
      <c r="P66" s="543">
        <f t="shared" si="0"/>
        <v>1127</v>
      </c>
      <c r="Q66" s="543">
        <f t="shared" si="1"/>
        <v>250</v>
      </c>
      <c r="R66" s="611">
        <f t="shared" si="2"/>
        <v>103.83333333333333</v>
      </c>
      <c r="S66" s="611">
        <f t="shared" si="4"/>
        <v>250</v>
      </c>
    </row>
    <row r="67" spans="2:19" x14ac:dyDescent="0.35">
      <c r="B67" s="543">
        <v>2001</v>
      </c>
      <c r="C67" s="543"/>
      <c r="D67" s="543"/>
      <c r="E67" s="543"/>
      <c r="F67" s="543"/>
      <c r="G67" s="543"/>
      <c r="H67" s="543"/>
      <c r="I67" s="543"/>
      <c r="J67" s="543"/>
      <c r="K67" s="543"/>
      <c r="L67" s="543"/>
      <c r="M67" s="543"/>
      <c r="N67" s="543"/>
      <c r="O67" s="543"/>
      <c r="P67" s="543">
        <f t="shared" si="0"/>
        <v>0</v>
      </c>
      <c r="Q67" s="543">
        <f t="shared" si="1"/>
        <v>0</v>
      </c>
      <c r="R67" s="611">
        <f t="shared" si="2"/>
        <v>52.166666666666664</v>
      </c>
      <c r="S67" s="611">
        <f t="shared" si="4"/>
        <v>153</v>
      </c>
    </row>
    <row r="68" spans="2:19" x14ac:dyDescent="0.35">
      <c r="B68" s="543">
        <v>2002</v>
      </c>
      <c r="C68" s="543" t="s">
        <v>56</v>
      </c>
      <c r="D68" s="543" t="s">
        <v>14</v>
      </c>
      <c r="E68" s="543" t="s">
        <v>14</v>
      </c>
      <c r="F68" s="543">
        <v>250</v>
      </c>
      <c r="G68" s="543" t="s">
        <v>14</v>
      </c>
      <c r="H68" s="543">
        <v>7</v>
      </c>
      <c r="I68" s="543" t="s">
        <v>14</v>
      </c>
      <c r="J68" s="543" t="s">
        <v>14</v>
      </c>
      <c r="K68" s="543" t="s">
        <v>14</v>
      </c>
      <c r="L68" s="543">
        <v>105</v>
      </c>
      <c r="M68" s="543" t="s">
        <v>14</v>
      </c>
      <c r="N68" s="543" t="s">
        <v>14</v>
      </c>
      <c r="O68" s="543">
        <v>140</v>
      </c>
      <c r="P68" s="543">
        <f t="shared" si="0"/>
        <v>502</v>
      </c>
      <c r="Q68" s="543">
        <f t="shared" si="1"/>
        <v>250</v>
      </c>
      <c r="R68" s="611">
        <f t="shared" si="2"/>
        <v>41.666666666666664</v>
      </c>
      <c r="S68" s="611">
        <f t="shared" si="4"/>
        <v>250</v>
      </c>
    </row>
    <row r="69" spans="2:19" x14ac:dyDescent="0.35">
      <c r="B69" s="543">
        <v>2003</v>
      </c>
      <c r="C69" s="543"/>
      <c r="D69" s="543">
        <v>174</v>
      </c>
      <c r="E69" s="543">
        <v>174</v>
      </c>
      <c r="F69" s="543">
        <v>105</v>
      </c>
      <c r="G69" s="543">
        <v>80</v>
      </c>
      <c r="H69" s="543">
        <v>1</v>
      </c>
      <c r="I69" s="543"/>
      <c r="J69" s="543"/>
      <c r="K69" s="543"/>
      <c r="L69" s="543"/>
      <c r="M69" s="543">
        <v>16</v>
      </c>
      <c r="N69" s="543">
        <v>50</v>
      </c>
      <c r="O69" s="543"/>
      <c r="P69" s="543">
        <f t="shared" si="0"/>
        <v>600</v>
      </c>
      <c r="Q69" s="543">
        <f t="shared" si="1"/>
        <v>174</v>
      </c>
      <c r="R69" s="611">
        <f t="shared" si="2"/>
        <v>98.833333333333329</v>
      </c>
      <c r="S69" s="611">
        <f t="shared" si="4"/>
        <v>174</v>
      </c>
    </row>
    <row r="70" spans="2:19" x14ac:dyDescent="0.35">
      <c r="B70" s="543">
        <v>2004</v>
      </c>
      <c r="C70" s="543" t="s">
        <v>56</v>
      </c>
      <c r="D70" s="543">
        <v>132</v>
      </c>
      <c r="E70" s="543">
        <v>76</v>
      </c>
      <c r="F70" s="543">
        <v>150</v>
      </c>
      <c r="G70" s="543">
        <v>37</v>
      </c>
      <c r="H70" s="543">
        <v>14</v>
      </c>
      <c r="I70" s="543">
        <v>7</v>
      </c>
      <c r="J70" s="543">
        <v>9</v>
      </c>
      <c r="K70" s="543">
        <v>13</v>
      </c>
      <c r="L70" s="543">
        <v>5</v>
      </c>
      <c r="M70" s="543">
        <v>53</v>
      </c>
      <c r="N70" s="543">
        <v>154</v>
      </c>
      <c r="O70" s="543">
        <v>185</v>
      </c>
      <c r="P70" s="543">
        <f t="shared" si="0"/>
        <v>835</v>
      </c>
      <c r="Q70" s="543">
        <f t="shared" si="1"/>
        <v>185</v>
      </c>
      <c r="R70" s="611">
        <f t="shared" si="2"/>
        <v>70.666666666666671</v>
      </c>
      <c r="S70" s="611">
        <f t="shared" si="4"/>
        <v>150</v>
      </c>
    </row>
    <row r="71" spans="2:19" x14ac:dyDescent="0.35">
      <c r="B71" s="543">
        <v>2005</v>
      </c>
      <c r="C71" s="543" t="s">
        <v>56</v>
      </c>
      <c r="D71" s="543">
        <v>190</v>
      </c>
      <c r="E71" s="543">
        <v>138</v>
      </c>
      <c r="F71" s="543">
        <v>241</v>
      </c>
      <c r="G71" s="543">
        <v>85</v>
      </c>
      <c r="H71" s="543">
        <v>7</v>
      </c>
      <c r="I71" s="543">
        <v>7</v>
      </c>
      <c r="J71" s="543">
        <v>12</v>
      </c>
      <c r="K71" s="543">
        <v>18</v>
      </c>
      <c r="L71" s="543">
        <v>14</v>
      </c>
      <c r="M71" s="543">
        <v>65</v>
      </c>
      <c r="N71" s="543">
        <v>59</v>
      </c>
      <c r="O71" s="543">
        <v>144</v>
      </c>
      <c r="P71" s="543">
        <f t="shared" si="0"/>
        <v>980</v>
      </c>
      <c r="Q71" s="543">
        <f t="shared" si="1"/>
        <v>241</v>
      </c>
      <c r="R71" s="611">
        <f t="shared" si="2"/>
        <v>160.16666666666666</v>
      </c>
      <c r="S71" s="611">
        <f t="shared" si="4"/>
        <v>241</v>
      </c>
    </row>
    <row r="72" spans="2:19" x14ac:dyDescent="0.35">
      <c r="B72" s="543">
        <v>2006</v>
      </c>
      <c r="C72" s="543" t="s">
        <v>56</v>
      </c>
      <c r="D72" s="543">
        <v>206</v>
      </c>
      <c r="E72" s="543">
        <v>156</v>
      </c>
      <c r="F72" s="543">
        <v>141</v>
      </c>
      <c r="G72" s="543">
        <v>18</v>
      </c>
      <c r="H72" s="543">
        <v>10</v>
      </c>
      <c r="I72" s="543">
        <v>8</v>
      </c>
      <c r="J72" s="543">
        <v>12</v>
      </c>
      <c r="K72" s="543">
        <v>13</v>
      </c>
      <c r="L72" s="543">
        <v>14</v>
      </c>
      <c r="M72" s="543">
        <v>13</v>
      </c>
      <c r="N72" s="543">
        <v>64</v>
      </c>
      <c r="O72" s="543">
        <v>178</v>
      </c>
      <c r="P72" s="543">
        <f t="shared" si="0"/>
        <v>833</v>
      </c>
      <c r="Q72" s="543">
        <f t="shared" si="1"/>
        <v>206</v>
      </c>
      <c r="R72" s="611">
        <f t="shared" si="2"/>
        <v>128.5</v>
      </c>
      <c r="S72" s="611">
        <f t="shared" si="4"/>
        <v>206</v>
      </c>
    </row>
    <row r="73" spans="2:19" x14ac:dyDescent="0.35">
      <c r="B73" s="543">
        <v>2007</v>
      </c>
      <c r="C73" s="543" t="s">
        <v>56</v>
      </c>
      <c r="D73" s="543">
        <v>194</v>
      </c>
      <c r="E73" s="543">
        <v>65</v>
      </c>
      <c r="F73" s="543">
        <v>73</v>
      </c>
      <c r="G73" s="543">
        <v>10</v>
      </c>
      <c r="H73" s="543">
        <v>20</v>
      </c>
      <c r="I73" s="543">
        <v>2</v>
      </c>
      <c r="J73" s="543" t="s">
        <v>108</v>
      </c>
      <c r="K73" s="543">
        <v>8</v>
      </c>
      <c r="L73" s="543">
        <v>6</v>
      </c>
      <c r="M73" s="543">
        <v>6</v>
      </c>
      <c r="N73" s="543">
        <v>165</v>
      </c>
      <c r="O73" s="543">
        <v>31</v>
      </c>
      <c r="P73" s="543">
        <f t="shared" si="0"/>
        <v>580</v>
      </c>
      <c r="Q73" s="543">
        <f t="shared" si="1"/>
        <v>194</v>
      </c>
      <c r="R73" s="611">
        <f t="shared" si="2"/>
        <v>97.833333333333329</v>
      </c>
      <c r="S73" s="611">
        <f t="shared" si="4"/>
        <v>194</v>
      </c>
    </row>
    <row r="74" spans="2:19" x14ac:dyDescent="0.35">
      <c r="B74" s="543">
        <v>2008</v>
      </c>
      <c r="C74" s="543" t="s">
        <v>56</v>
      </c>
      <c r="D74" s="543">
        <v>194</v>
      </c>
      <c r="E74" s="543">
        <v>120</v>
      </c>
      <c r="F74" s="543">
        <v>106</v>
      </c>
      <c r="G74" s="543">
        <v>12</v>
      </c>
      <c r="H74" s="543">
        <v>4</v>
      </c>
      <c r="I74" s="543" t="s">
        <v>14</v>
      </c>
      <c r="J74" s="543" t="s">
        <v>14</v>
      </c>
      <c r="K74" s="543" t="s">
        <v>14</v>
      </c>
      <c r="L74" s="543" t="s">
        <v>14</v>
      </c>
      <c r="M74" s="543">
        <v>99</v>
      </c>
      <c r="N74" s="543">
        <v>117</v>
      </c>
      <c r="O74" s="543">
        <v>62</v>
      </c>
      <c r="P74" s="543">
        <f t="shared" si="0"/>
        <v>714</v>
      </c>
      <c r="Q74" s="543">
        <f t="shared" si="1"/>
        <v>194</v>
      </c>
      <c r="R74" s="611">
        <f t="shared" si="2"/>
        <v>103.66666666666667</v>
      </c>
      <c r="S74" s="611">
        <f t="shared" si="4"/>
        <v>194</v>
      </c>
    </row>
    <row r="75" spans="2:19" x14ac:dyDescent="0.35">
      <c r="B75" s="543">
        <v>2009</v>
      </c>
      <c r="C75" s="543" t="s">
        <v>56</v>
      </c>
      <c r="D75" s="612">
        <v>181</v>
      </c>
      <c r="E75" s="612">
        <v>151</v>
      </c>
      <c r="F75" s="612">
        <v>84</v>
      </c>
      <c r="G75" s="543"/>
      <c r="H75" s="543"/>
      <c r="I75" s="612">
        <v>24</v>
      </c>
      <c r="J75" s="543"/>
      <c r="K75" s="612">
        <v>23</v>
      </c>
      <c r="L75" s="543"/>
      <c r="M75" s="612">
        <v>60</v>
      </c>
      <c r="N75" s="543"/>
      <c r="O75" s="612">
        <v>200</v>
      </c>
      <c r="P75" s="543">
        <f t="shared" si="0"/>
        <v>723</v>
      </c>
      <c r="Q75" s="543">
        <f t="shared" si="1"/>
        <v>200</v>
      </c>
      <c r="R75" s="611">
        <f t="shared" si="2"/>
        <v>115.66666666666667</v>
      </c>
      <c r="S75" s="611">
        <f t="shared" si="4"/>
        <v>181</v>
      </c>
    </row>
    <row r="76" spans="2:19" s="66" customFormat="1" x14ac:dyDescent="0.35">
      <c r="B76" s="543" t="s">
        <v>250</v>
      </c>
      <c r="C76" s="543"/>
      <c r="D76" s="543"/>
      <c r="E76" s="543"/>
      <c r="F76" s="543"/>
      <c r="G76" s="543"/>
      <c r="H76" s="543"/>
      <c r="I76" s="543"/>
      <c r="J76" s="543"/>
      <c r="K76" s="543"/>
      <c r="L76" s="543"/>
      <c r="M76" s="543"/>
      <c r="N76" s="543"/>
      <c r="O76" s="543"/>
      <c r="P76" s="543"/>
      <c r="Q76" s="543"/>
      <c r="R76" s="611"/>
      <c r="S76" s="611">
        <f>+AVERAGE(S69:S75)</f>
        <v>191.42857142857142</v>
      </c>
    </row>
    <row r="77" spans="2:19" s="66" customFormat="1" x14ac:dyDescent="0.35">
      <c r="B77" s="543" t="s">
        <v>278</v>
      </c>
      <c r="C77" s="543"/>
      <c r="D77" s="543"/>
      <c r="E77" s="543"/>
      <c r="F77" s="543"/>
      <c r="G77" s="543"/>
      <c r="H77" s="543"/>
      <c r="I77" s="543"/>
      <c r="J77" s="543"/>
      <c r="K77" s="543"/>
      <c r="L77" s="543"/>
      <c r="M77" s="543"/>
      <c r="N77" s="543"/>
      <c r="O77" s="543"/>
      <c r="P77" s="543"/>
      <c r="Q77" s="543"/>
      <c r="R77" s="611"/>
      <c r="S77" s="611">
        <f>+MAX(S69:S75)</f>
        <v>241</v>
      </c>
    </row>
    <row r="78" spans="2:19" x14ac:dyDescent="0.35">
      <c r="B78" s="543">
        <v>1998</v>
      </c>
      <c r="C78" s="543"/>
      <c r="D78" s="543"/>
      <c r="E78" s="543"/>
      <c r="F78" s="543"/>
      <c r="G78" s="543"/>
      <c r="H78" s="543"/>
      <c r="I78" s="543"/>
      <c r="J78" s="543"/>
      <c r="K78" s="543"/>
      <c r="L78" s="543"/>
      <c r="M78" s="543"/>
      <c r="N78" s="543"/>
      <c r="O78" s="543"/>
      <c r="P78" s="543"/>
      <c r="Q78" s="543"/>
      <c r="R78" s="611">
        <f>+(SUM(D78:F78)+SUM(M77:O77))/3</f>
        <v>0</v>
      </c>
      <c r="S78" s="611">
        <f t="shared" si="4"/>
        <v>0</v>
      </c>
    </row>
    <row r="79" spans="2:19" x14ac:dyDescent="0.35">
      <c r="B79" s="543">
        <v>1999</v>
      </c>
      <c r="C79" s="543"/>
      <c r="D79" s="543"/>
      <c r="E79" s="543"/>
      <c r="F79" s="543"/>
      <c r="G79" s="543"/>
      <c r="H79" s="543"/>
      <c r="I79" s="543"/>
      <c r="J79" s="543"/>
      <c r="K79" s="543"/>
      <c r="L79" s="543"/>
      <c r="M79" s="543"/>
      <c r="N79" s="543"/>
      <c r="O79" s="543"/>
      <c r="P79" s="543"/>
      <c r="Q79" s="543"/>
      <c r="R79" s="611">
        <f t="shared" si="2"/>
        <v>0</v>
      </c>
      <c r="S79" s="611">
        <f t="shared" si="4"/>
        <v>0</v>
      </c>
    </row>
    <row r="80" spans="2:19" x14ac:dyDescent="0.35">
      <c r="B80" s="543">
        <v>2000</v>
      </c>
      <c r="C80" s="543"/>
      <c r="D80" s="543"/>
      <c r="E80" s="543"/>
      <c r="F80" s="543"/>
      <c r="G80" s="543"/>
      <c r="H80" s="543"/>
      <c r="I80" s="543"/>
      <c r="J80" s="543"/>
      <c r="K80" s="543"/>
      <c r="L80" s="543"/>
      <c r="M80" s="543"/>
      <c r="N80" s="543"/>
      <c r="O80" s="543"/>
      <c r="P80" s="543"/>
      <c r="Q80" s="543"/>
      <c r="R80" s="611">
        <f t="shared" si="2"/>
        <v>0</v>
      </c>
      <c r="S80" s="611">
        <f t="shared" si="4"/>
        <v>0</v>
      </c>
    </row>
    <row r="81" spans="2:19" s="66" customFormat="1" x14ac:dyDescent="0.35">
      <c r="B81" s="543">
        <v>2001</v>
      </c>
      <c r="C81" s="543"/>
      <c r="D81" s="543"/>
      <c r="E81" s="543"/>
      <c r="F81" s="543"/>
      <c r="G81" s="543"/>
      <c r="H81" s="543"/>
      <c r="I81" s="543"/>
      <c r="J81" s="543"/>
      <c r="K81" s="543"/>
      <c r="L81" s="543"/>
      <c r="M81" s="543"/>
      <c r="N81" s="543"/>
      <c r="O81" s="543"/>
      <c r="P81" s="543"/>
      <c r="Q81" s="543"/>
      <c r="R81" s="611">
        <f t="shared" si="2"/>
        <v>0</v>
      </c>
      <c r="S81" s="611">
        <f t="shared" si="4"/>
        <v>0</v>
      </c>
    </row>
    <row r="82" spans="2:19" s="66" customFormat="1" x14ac:dyDescent="0.35">
      <c r="B82" s="543">
        <v>2002</v>
      </c>
      <c r="C82" s="543"/>
      <c r="D82" s="543"/>
      <c r="E82" s="543"/>
      <c r="F82" s="543"/>
      <c r="G82" s="543"/>
      <c r="H82" s="543"/>
      <c r="I82" s="543"/>
      <c r="J82" s="543"/>
      <c r="K82" s="543"/>
      <c r="L82" s="543"/>
      <c r="M82" s="543"/>
      <c r="N82" s="543"/>
      <c r="O82" s="543"/>
      <c r="P82" s="543"/>
      <c r="Q82" s="543"/>
      <c r="R82" s="611">
        <f t="shared" si="2"/>
        <v>0</v>
      </c>
      <c r="S82" s="611">
        <f t="shared" si="4"/>
        <v>0</v>
      </c>
    </row>
    <row r="83" spans="2:19" x14ac:dyDescent="0.35">
      <c r="B83" s="543">
        <v>2003</v>
      </c>
      <c r="C83" s="543" t="s">
        <v>90</v>
      </c>
      <c r="D83" s="543">
        <v>50</v>
      </c>
      <c r="E83" s="543">
        <v>12</v>
      </c>
      <c r="F83" s="543">
        <v>20</v>
      </c>
      <c r="G83" s="543">
        <v>1</v>
      </c>
      <c r="H83" s="543">
        <v>20</v>
      </c>
      <c r="I83" s="543">
        <v>1</v>
      </c>
      <c r="J83" s="543">
        <v>110</v>
      </c>
      <c r="K83" s="543">
        <v>145</v>
      </c>
      <c r="L83" s="543"/>
      <c r="M83" s="543"/>
      <c r="N83" s="543"/>
      <c r="O83" s="543"/>
      <c r="P83" s="543">
        <f t="shared" si="0"/>
        <v>359</v>
      </c>
      <c r="Q83" s="543">
        <f t="shared" si="1"/>
        <v>145</v>
      </c>
      <c r="R83" s="611">
        <f t="shared" si="2"/>
        <v>13.666666666666666</v>
      </c>
      <c r="S83" s="611">
        <f t="shared" si="4"/>
        <v>50</v>
      </c>
    </row>
    <row r="84" spans="2:19" x14ac:dyDescent="0.35">
      <c r="B84" s="543">
        <v>2004</v>
      </c>
      <c r="C84" s="543" t="s">
        <v>90</v>
      </c>
      <c r="D84" s="543">
        <v>57</v>
      </c>
      <c r="E84" s="543" t="s">
        <v>108</v>
      </c>
      <c r="F84" s="543">
        <v>104</v>
      </c>
      <c r="G84" s="543">
        <v>100</v>
      </c>
      <c r="H84" s="543">
        <v>107</v>
      </c>
      <c r="I84" s="543">
        <v>1</v>
      </c>
      <c r="J84" s="543">
        <v>2</v>
      </c>
      <c r="K84" s="543">
        <v>50</v>
      </c>
      <c r="L84" s="543" t="s">
        <v>108</v>
      </c>
      <c r="M84" s="543">
        <v>258</v>
      </c>
      <c r="N84" s="543">
        <v>409</v>
      </c>
      <c r="O84" s="543">
        <v>282</v>
      </c>
      <c r="P84" s="543">
        <f t="shared" si="0"/>
        <v>1370</v>
      </c>
      <c r="Q84" s="543">
        <f t="shared" si="1"/>
        <v>409</v>
      </c>
      <c r="R84" s="611">
        <f t="shared" si="2"/>
        <v>26.833333333333332</v>
      </c>
      <c r="S84" s="611">
        <f t="shared" si="4"/>
        <v>104</v>
      </c>
    </row>
    <row r="85" spans="2:19" x14ac:dyDescent="0.35">
      <c r="B85" s="543">
        <v>2005</v>
      </c>
      <c r="C85" s="543" t="s">
        <v>90</v>
      </c>
      <c r="D85" s="543">
        <v>338</v>
      </c>
      <c r="E85" s="543">
        <v>243</v>
      </c>
      <c r="F85" s="543">
        <v>46</v>
      </c>
      <c r="G85" s="543">
        <v>243</v>
      </c>
      <c r="H85" s="543">
        <v>30</v>
      </c>
      <c r="I85" s="543">
        <v>6</v>
      </c>
      <c r="J85" s="543">
        <v>114</v>
      </c>
      <c r="K85" s="543">
        <v>20</v>
      </c>
      <c r="L85" s="543" t="s">
        <v>108</v>
      </c>
      <c r="M85" s="543">
        <v>200</v>
      </c>
      <c r="N85" s="543">
        <v>259</v>
      </c>
      <c r="O85" s="543">
        <v>236</v>
      </c>
      <c r="P85" s="543">
        <f t="shared" si="0"/>
        <v>1735</v>
      </c>
      <c r="Q85" s="543">
        <f t="shared" si="1"/>
        <v>338</v>
      </c>
      <c r="R85" s="611">
        <f t="shared" si="2"/>
        <v>262.66666666666669</v>
      </c>
      <c r="S85" s="611">
        <f t="shared" si="4"/>
        <v>409</v>
      </c>
    </row>
    <row r="86" spans="2:19" x14ac:dyDescent="0.35">
      <c r="B86" s="543">
        <v>2006</v>
      </c>
      <c r="C86" s="543" t="s">
        <v>90</v>
      </c>
      <c r="D86" s="543" t="s">
        <v>108</v>
      </c>
      <c r="E86" s="543">
        <v>170</v>
      </c>
      <c r="F86" s="543">
        <v>219</v>
      </c>
      <c r="G86" s="543">
        <v>40</v>
      </c>
      <c r="H86" s="543">
        <v>12</v>
      </c>
      <c r="I86" s="543">
        <v>35</v>
      </c>
      <c r="J86" s="543">
        <v>55</v>
      </c>
      <c r="K86" s="543">
        <v>10</v>
      </c>
      <c r="L86" s="543">
        <v>122</v>
      </c>
      <c r="M86" s="543">
        <v>200</v>
      </c>
      <c r="N86" s="543" t="s">
        <v>108</v>
      </c>
      <c r="O86" s="543">
        <v>155</v>
      </c>
      <c r="P86" s="543">
        <f t="shared" si="0"/>
        <v>1018</v>
      </c>
      <c r="Q86" s="543">
        <f t="shared" si="1"/>
        <v>219</v>
      </c>
      <c r="R86" s="611">
        <f t="shared" si="2"/>
        <v>180.66666666666666</v>
      </c>
      <c r="S86" s="611">
        <f t="shared" si="4"/>
        <v>259</v>
      </c>
    </row>
    <row r="87" spans="2:19" x14ac:dyDescent="0.35">
      <c r="B87" s="543">
        <v>2007</v>
      </c>
      <c r="C87" s="543" t="s">
        <v>110</v>
      </c>
      <c r="D87" s="543">
        <v>114</v>
      </c>
      <c r="E87" s="543">
        <v>114</v>
      </c>
      <c r="F87" s="543">
        <v>89</v>
      </c>
      <c r="G87" s="543" t="s">
        <v>108</v>
      </c>
      <c r="H87" s="543" t="s">
        <v>108</v>
      </c>
      <c r="I87" s="543" t="s">
        <v>108</v>
      </c>
      <c r="J87" s="543" t="s">
        <v>108</v>
      </c>
      <c r="K87" s="543" t="s">
        <v>108</v>
      </c>
      <c r="L87" s="543">
        <v>51</v>
      </c>
      <c r="M87" s="543" t="s">
        <v>108</v>
      </c>
      <c r="N87" s="543" t="s">
        <v>108</v>
      </c>
      <c r="O87" s="543" t="s">
        <v>108</v>
      </c>
      <c r="P87" s="543">
        <f t="shared" si="0"/>
        <v>368</v>
      </c>
      <c r="Q87" s="543">
        <f t="shared" si="1"/>
        <v>114</v>
      </c>
      <c r="R87" s="611">
        <f t="shared" si="2"/>
        <v>112</v>
      </c>
      <c r="S87" s="611">
        <f t="shared" si="4"/>
        <v>200</v>
      </c>
    </row>
    <row r="88" spans="2:19" x14ac:dyDescent="0.35">
      <c r="B88" s="543">
        <v>2008</v>
      </c>
      <c r="C88" s="543" t="s">
        <v>110</v>
      </c>
      <c r="D88" s="543"/>
      <c r="E88" s="543"/>
      <c r="F88" s="543"/>
      <c r="G88" s="543"/>
      <c r="H88" s="543"/>
      <c r="I88" s="543"/>
      <c r="J88" s="543"/>
      <c r="K88" s="543"/>
      <c r="L88" s="543"/>
      <c r="M88" s="543"/>
      <c r="N88" s="543"/>
      <c r="O88" s="543"/>
      <c r="P88" s="543">
        <f t="shared" si="0"/>
        <v>0</v>
      </c>
      <c r="Q88" s="543">
        <f t="shared" si="1"/>
        <v>0</v>
      </c>
      <c r="R88" s="611">
        <f t="shared" si="2"/>
        <v>0</v>
      </c>
      <c r="S88" s="611">
        <f t="shared" si="4"/>
        <v>51</v>
      </c>
    </row>
    <row r="89" spans="2:19" s="66" customFormat="1" x14ac:dyDescent="0.35">
      <c r="B89" s="543"/>
      <c r="C89" s="543"/>
      <c r="D89" s="543"/>
      <c r="E89" s="543"/>
      <c r="F89" s="543"/>
      <c r="G89" s="543"/>
      <c r="H89" s="543"/>
      <c r="I89" s="543"/>
      <c r="J89" s="543"/>
      <c r="K89" s="543"/>
      <c r="L89" s="543"/>
      <c r="M89" s="543"/>
      <c r="N89" s="543"/>
      <c r="O89" s="543"/>
      <c r="P89" s="543"/>
      <c r="Q89" s="543"/>
      <c r="R89" s="611"/>
      <c r="S89" s="611"/>
    </row>
    <row r="90" spans="2:19" s="66" customFormat="1" x14ac:dyDescent="0.35">
      <c r="B90" s="543"/>
      <c r="C90" s="543"/>
      <c r="D90" s="543"/>
      <c r="E90" s="543"/>
      <c r="F90" s="543"/>
      <c r="G90" s="543"/>
      <c r="H90" s="543"/>
      <c r="I90" s="543"/>
      <c r="J90" s="543"/>
      <c r="K90" s="543"/>
      <c r="L90" s="543"/>
      <c r="M90" s="543"/>
      <c r="N90" s="543"/>
      <c r="O90" s="543"/>
      <c r="P90" s="543"/>
      <c r="Q90" s="543"/>
      <c r="R90" s="611"/>
      <c r="S90" s="611"/>
    </row>
    <row r="91" spans="2:19" x14ac:dyDescent="0.35">
      <c r="B91" s="543">
        <v>1998</v>
      </c>
      <c r="C91" s="543" t="s">
        <v>234</v>
      </c>
      <c r="D91" s="543">
        <v>132</v>
      </c>
      <c r="E91" s="543">
        <v>116</v>
      </c>
      <c r="F91" s="543">
        <v>91</v>
      </c>
      <c r="G91" s="543">
        <v>50</v>
      </c>
      <c r="H91" s="543">
        <v>24</v>
      </c>
      <c r="I91" s="543">
        <v>23</v>
      </c>
      <c r="J91" s="543">
        <v>19</v>
      </c>
      <c r="K91" s="543">
        <v>50</v>
      </c>
      <c r="L91" s="543">
        <v>17</v>
      </c>
      <c r="M91" s="543">
        <v>25</v>
      </c>
      <c r="N91" s="543">
        <v>80</v>
      </c>
      <c r="O91" s="543">
        <v>169</v>
      </c>
      <c r="P91" s="543">
        <f t="shared" si="0"/>
        <v>796</v>
      </c>
      <c r="Q91" s="543">
        <f t="shared" si="1"/>
        <v>169</v>
      </c>
      <c r="R91" s="611">
        <f>+(SUM(D91:F91)+SUM(M90:O90))/3</f>
        <v>113</v>
      </c>
      <c r="S91" s="611">
        <f t="shared" si="4"/>
        <v>132</v>
      </c>
    </row>
    <row r="92" spans="2:19" x14ac:dyDescent="0.35">
      <c r="B92" s="543">
        <v>1999</v>
      </c>
      <c r="C92" s="543" t="s">
        <v>234</v>
      </c>
      <c r="D92" s="543">
        <v>169</v>
      </c>
      <c r="E92" s="543">
        <v>126</v>
      </c>
      <c r="F92" s="543">
        <v>83</v>
      </c>
      <c r="G92" s="543">
        <v>69</v>
      </c>
      <c r="H92" s="543">
        <v>25</v>
      </c>
      <c r="I92" s="543">
        <v>28</v>
      </c>
      <c r="J92" s="543">
        <v>30</v>
      </c>
      <c r="K92" s="543">
        <v>19</v>
      </c>
      <c r="L92" s="543">
        <v>22</v>
      </c>
      <c r="M92" s="543">
        <v>34</v>
      </c>
      <c r="N92" s="543">
        <v>87</v>
      </c>
      <c r="O92" s="543">
        <v>99</v>
      </c>
      <c r="P92" s="543">
        <f t="shared" si="0"/>
        <v>791</v>
      </c>
      <c r="Q92" s="543">
        <f t="shared" si="1"/>
        <v>169</v>
      </c>
      <c r="R92" s="611">
        <f t="shared" si="2"/>
        <v>108.66666666666667</v>
      </c>
      <c r="S92" s="611">
        <f t="shared" si="4"/>
        <v>169</v>
      </c>
    </row>
    <row r="93" spans="2:19" x14ac:dyDescent="0.35">
      <c r="B93" s="543">
        <v>2000</v>
      </c>
      <c r="C93" s="543" t="s">
        <v>52</v>
      </c>
      <c r="D93" s="543">
        <v>110</v>
      </c>
      <c r="E93" s="543">
        <v>117</v>
      </c>
      <c r="F93" s="543">
        <v>113</v>
      </c>
      <c r="G93" s="543">
        <v>71</v>
      </c>
      <c r="H93" s="543">
        <v>59</v>
      </c>
      <c r="I93" s="543">
        <v>68</v>
      </c>
      <c r="J93" s="543">
        <v>60</v>
      </c>
      <c r="K93" s="543">
        <v>47</v>
      </c>
      <c r="L93" s="543">
        <v>30</v>
      </c>
      <c r="M93" s="543">
        <v>40</v>
      </c>
      <c r="N93" s="543">
        <v>82</v>
      </c>
      <c r="O93" s="543">
        <v>154</v>
      </c>
      <c r="P93" s="543">
        <f t="shared" si="0"/>
        <v>951</v>
      </c>
      <c r="Q93" s="543">
        <f t="shared" si="1"/>
        <v>154</v>
      </c>
      <c r="R93" s="611">
        <f t="shared" si="2"/>
        <v>93.333333333333329</v>
      </c>
      <c r="S93" s="611">
        <f t="shared" si="4"/>
        <v>117</v>
      </c>
    </row>
    <row r="94" spans="2:19" x14ac:dyDescent="0.35">
      <c r="B94" s="543">
        <v>2001</v>
      </c>
      <c r="C94" s="543" t="s">
        <v>52</v>
      </c>
      <c r="D94" s="543">
        <v>182</v>
      </c>
      <c r="E94" s="543">
        <v>108</v>
      </c>
      <c r="F94" s="543" t="s">
        <v>108</v>
      </c>
      <c r="G94" s="543">
        <v>69</v>
      </c>
      <c r="H94" s="543">
        <v>8</v>
      </c>
      <c r="I94" s="543">
        <v>34</v>
      </c>
      <c r="J94" s="543">
        <v>46</v>
      </c>
      <c r="K94" s="543">
        <v>51</v>
      </c>
      <c r="L94" s="543">
        <v>30</v>
      </c>
      <c r="M94" s="543">
        <v>60</v>
      </c>
      <c r="N94" s="543">
        <v>63</v>
      </c>
      <c r="O94" s="543">
        <v>52</v>
      </c>
      <c r="P94" s="543">
        <f t="shared" si="0"/>
        <v>703</v>
      </c>
      <c r="Q94" s="543">
        <f t="shared" si="1"/>
        <v>182</v>
      </c>
      <c r="R94" s="611">
        <f t="shared" si="2"/>
        <v>94.333333333333329</v>
      </c>
      <c r="S94" s="611">
        <f t="shared" si="4"/>
        <v>182</v>
      </c>
    </row>
    <row r="95" spans="2:19" x14ac:dyDescent="0.35">
      <c r="B95" s="543">
        <v>2002</v>
      </c>
      <c r="C95" s="543" t="s">
        <v>52</v>
      </c>
      <c r="D95" s="543">
        <v>151</v>
      </c>
      <c r="E95" s="543">
        <v>118</v>
      </c>
      <c r="F95" s="543">
        <v>79</v>
      </c>
      <c r="G95" s="543">
        <v>53</v>
      </c>
      <c r="H95" s="543">
        <v>21</v>
      </c>
      <c r="I95" s="543">
        <v>20</v>
      </c>
      <c r="J95" s="543">
        <v>22</v>
      </c>
      <c r="K95" s="543">
        <v>21</v>
      </c>
      <c r="L95" s="543">
        <v>24</v>
      </c>
      <c r="M95" s="543">
        <v>67</v>
      </c>
      <c r="N95" s="543">
        <v>82</v>
      </c>
      <c r="O95" s="543">
        <v>66</v>
      </c>
      <c r="P95" s="543">
        <f t="shared" si="0"/>
        <v>724</v>
      </c>
      <c r="Q95" s="543">
        <f t="shared" si="1"/>
        <v>151</v>
      </c>
      <c r="R95" s="611">
        <f t="shared" si="2"/>
        <v>87.166666666666671</v>
      </c>
      <c r="S95" s="611">
        <f t="shared" si="4"/>
        <v>151</v>
      </c>
    </row>
    <row r="96" spans="2:19" x14ac:dyDescent="0.35">
      <c r="B96" s="543">
        <v>2003</v>
      </c>
      <c r="C96" s="543"/>
      <c r="D96" s="543">
        <v>237</v>
      </c>
      <c r="E96" s="543">
        <v>187</v>
      </c>
      <c r="F96" s="543">
        <v>109</v>
      </c>
      <c r="G96" s="543">
        <v>110</v>
      </c>
      <c r="H96" s="543">
        <v>45</v>
      </c>
      <c r="I96" s="543">
        <v>12</v>
      </c>
      <c r="J96" s="543">
        <v>92</v>
      </c>
      <c r="K96" s="543">
        <v>60</v>
      </c>
      <c r="L96" s="543">
        <v>60</v>
      </c>
      <c r="M96" s="543">
        <v>75</v>
      </c>
      <c r="N96" s="543">
        <v>137</v>
      </c>
      <c r="O96" s="543">
        <v>128</v>
      </c>
      <c r="P96" s="543">
        <f t="shared" si="0"/>
        <v>1252</v>
      </c>
      <c r="Q96" s="543">
        <f t="shared" si="1"/>
        <v>237</v>
      </c>
      <c r="R96" s="611">
        <f t="shared" si="2"/>
        <v>124.66666666666667</v>
      </c>
      <c r="S96" s="611">
        <f t="shared" si="4"/>
        <v>237</v>
      </c>
    </row>
    <row r="97" spans="2:19" x14ac:dyDescent="0.35">
      <c r="B97" s="543">
        <v>2004</v>
      </c>
      <c r="C97" s="543" t="s">
        <v>52</v>
      </c>
      <c r="D97" s="543">
        <v>128</v>
      </c>
      <c r="E97" s="543">
        <v>151</v>
      </c>
      <c r="F97" s="543">
        <v>156</v>
      </c>
      <c r="G97" s="543">
        <v>35</v>
      </c>
      <c r="H97" s="543">
        <v>70</v>
      </c>
      <c r="I97" s="543">
        <v>30</v>
      </c>
      <c r="J97" s="543">
        <v>43</v>
      </c>
      <c r="K97" s="543">
        <v>20</v>
      </c>
      <c r="L97" s="543">
        <v>35</v>
      </c>
      <c r="M97" s="543">
        <v>72</v>
      </c>
      <c r="N97" s="543">
        <v>86</v>
      </c>
      <c r="O97" s="543">
        <v>261</v>
      </c>
      <c r="P97" s="543">
        <f t="shared" si="0"/>
        <v>1087</v>
      </c>
      <c r="Q97" s="543">
        <f t="shared" si="1"/>
        <v>261</v>
      </c>
      <c r="R97" s="611">
        <f t="shared" si="2"/>
        <v>129.16666666666666</v>
      </c>
      <c r="S97" s="611">
        <f t="shared" si="4"/>
        <v>156</v>
      </c>
    </row>
    <row r="98" spans="2:19" x14ac:dyDescent="0.35">
      <c r="B98" s="543">
        <v>2005</v>
      </c>
      <c r="C98" s="543" t="s">
        <v>52</v>
      </c>
      <c r="D98" s="543">
        <v>225</v>
      </c>
      <c r="E98" s="543">
        <v>152</v>
      </c>
      <c r="F98" s="543">
        <v>162</v>
      </c>
      <c r="G98" s="543">
        <v>70</v>
      </c>
      <c r="H98" s="543">
        <v>45</v>
      </c>
      <c r="I98" s="543">
        <v>45</v>
      </c>
      <c r="J98" s="543">
        <v>64</v>
      </c>
      <c r="K98" s="543">
        <v>17</v>
      </c>
      <c r="L98" s="543">
        <v>30</v>
      </c>
      <c r="M98" s="543">
        <v>110</v>
      </c>
      <c r="N98" s="543">
        <v>101</v>
      </c>
      <c r="O98" s="543">
        <v>138</v>
      </c>
      <c r="P98" s="543">
        <f t="shared" si="0"/>
        <v>1159</v>
      </c>
      <c r="Q98" s="543">
        <f t="shared" si="1"/>
        <v>225</v>
      </c>
      <c r="R98" s="611">
        <f t="shared" si="2"/>
        <v>159.66666666666666</v>
      </c>
      <c r="S98" s="611">
        <f t="shared" si="4"/>
        <v>261</v>
      </c>
    </row>
    <row r="99" spans="2:19" x14ac:dyDescent="0.35">
      <c r="B99" s="543">
        <v>2006</v>
      </c>
      <c r="C99" s="543" t="s">
        <v>52</v>
      </c>
      <c r="D99" s="543">
        <v>20</v>
      </c>
      <c r="E99" s="543">
        <v>107</v>
      </c>
      <c r="F99" s="543">
        <v>27</v>
      </c>
      <c r="G99" s="543" t="s">
        <v>108</v>
      </c>
      <c r="H99" s="543">
        <v>10</v>
      </c>
      <c r="I99" s="543">
        <v>34</v>
      </c>
      <c r="J99" s="543">
        <v>25</v>
      </c>
      <c r="K99" s="543" t="s">
        <v>108</v>
      </c>
      <c r="L99" s="543" t="s">
        <v>108</v>
      </c>
      <c r="M99" s="543">
        <v>15</v>
      </c>
      <c r="N99" s="543" t="s">
        <v>108</v>
      </c>
      <c r="O99" s="543">
        <v>60</v>
      </c>
      <c r="P99" s="543">
        <f t="shared" si="0"/>
        <v>298</v>
      </c>
      <c r="Q99" s="543">
        <f t="shared" si="1"/>
        <v>107</v>
      </c>
      <c r="R99" s="611">
        <f t="shared" si="2"/>
        <v>83.833333333333329</v>
      </c>
      <c r="S99" s="611">
        <f t="shared" si="4"/>
        <v>138</v>
      </c>
    </row>
    <row r="100" spans="2:19" x14ac:dyDescent="0.35">
      <c r="B100" s="543">
        <v>2007</v>
      </c>
      <c r="C100" s="543" t="s">
        <v>52</v>
      </c>
      <c r="D100" s="543">
        <v>200</v>
      </c>
      <c r="E100" s="543">
        <v>100</v>
      </c>
      <c r="F100" s="543" t="s">
        <v>108</v>
      </c>
      <c r="G100" s="543">
        <v>60</v>
      </c>
      <c r="H100" s="543" t="s">
        <v>108</v>
      </c>
      <c r="I100" s="543">
        <v>11</v>
      </c>
      <c r="J100" s="543">
        <v>35</v>
      </c>
      <c r="K100" s="543">
        <v>34</v>
      </c>
      <c r="L100" s="543">
        <v>20</v>
      </c>
      <c r="M100" s="543" t="s">
        <v>108</v>
      </c>
      <c r="N100" s="543">
        <v>50</v>
      </c>
      <c r="O100" s="543" t="s">
        <v>108</v>
      </c>
      <c r="P100" s="543">
        <f t="shared" si="0"/>
        <v>510</v>
      </c>
      <c r="Q100" s="543">
        <f t="shared" si="1"/>
        <v>200</v>
      </c>
      <c r="R100" s="611">
        <f t="shared" si="2"/>
        <v>62.5</v>
      </c>
      <c r="S100" s="611">
        <f t="shared" si="4"/>
        <v>200</v>
      </c>
    </row>
    <row r="101" spans="2:19" x14ac:dyDescent="0.35">
      <c r="B101" s="543">
        <v>2008</v>
      </c>
      <c r="C101" s="543" t="s">
        <v>52</v>
      </c>
      <c r="D101" s="543">
        <v>268</v>
      </c>
      <c r="E101" s="543">
        <v>284</v>
      </c>
      <c r="F101" s="543">
        <v>287</v>
      </c>
      <c r="G101" s="543">
        <v>40</v>
      </c>
      <c r="H101" s="543">
        <v>72</v>
      </c>
      <c r="I101" s="543">
        <v>83</v>
      </c>
      <c r="J101" s="543">
        <v>40</v>
      </c>
      <c r="K101" s="543" t="s">
        <v>14</v>
      </c>
      <c r="L101" s="543">
        <v>63</v>
      </c>
      <c r="M101" s="543">
        <v>36</v>
      </c>
      <c r="N101" s="543">
        <v>103</v>
      </c>
      <c r="O101" s="543">
        <v>160</v>
      </c>
      <c r="P101" s="543">
        <f t="shared" si="0"/>
        <v>1436</v>
      </c>
      <c r="Q101" s="543">
        <f t="shared" si="1"/>
        <v>287</v>
      </c>
      <c r="R101" s="611">
        <f t="shared" si="2"/>
        <v>148.16666666666666</v>
      </c>
      <c r="S101" s="611">
        <f t="shared" si="4"/>
        <v>287</v>
      </c>
    </row>
    <row r="102" spans="2:19" s="66" customFormat="1" x14ac:dyDescent="0.35">
      <c r="B102" s="543"/>
      <c r="C102" s="543"/>
      <c r="D102" s="543"/>
      <c r="E102" s="543"/>
      <c r="F102" s="543"/>
      <c r="G102" s="543"/>
      <c r="H102" s="543"/>
      <c r="I102" s="543"/>
      <c r="J102" s="543"/>
      <c r="K102" s="543"/>
      <c r="L102" s="543"/>
      <c r="M102" s="543"/>
      <c r="N102" s="543"/>
      <c r="O102" s="543"/>
      <c r="P102" s="543"/>
      <c r="Q102" s="543"/>
      <c r="R102" s="611"/>
      <c r="S102" s="611"/>
    </row>
    <row r="103" spans="2:19" s="66" customFormat="1" x14ac:dyDescent="0.35">
      <c r="B103" s="543"/>
      <c r="C103" s="543"/>
      <c r="D103" s="543"/>
      <c r="E103" s="543"/>
      <c r="F103" s="543"/>
      <c r="G103" s="543"/>
      <c r="H103" s="543"/>
      <c r="I103" s="543"/>
      <c r="J103" s="543"/>
      <c r="K103" s="543"/>
      <c r="L103" s="543"/>
      <c r="M103" s="543"/>
      <c r="N103" s="543"/>
      <c r="O103" s="543"/>
      <c r="P103" s="543"/>
      <c r="Q103" s="543"/>
      <c r="R103" s="611"/>
      <c r="S103" s="611"/>
    </row>
    <row r="104" spans="2:19" x14ac:dyDescent="0.35">
      <c r="B104" s="543">
        <v>1998</v>
      </c>
      <c r="C104" s="543" t="s">
        <v>182</v>
      </c>
      <c r="D104" s="543">
        <v>46</v>
      </c>
      <c r="E104" s="543">
        <v>42</v>
      </c>
      <c r="F104" s="543">
        <v>49</v>
      </c>
      <c r="G104" s="543">
        <v>17</v>
      </c>
      <c r="H104" s="543">
        <v>24</v>
      </c>
      <c r="I104" s="543">
        <v>8</v>
      </c>
      <c r="J104" s="543">
        <v>20</v>
      </c>
      <c r="K104" s="543">
        <v>24</v>
      </c>
      <c r="L104" s="543">
        <v>12</v>
      </c>
      <c r="M104" s="543">
        <v>24</v>
      </c>
      <c r="N104" s="543">
        <v>36</v>
      </c>
      <c r="O104" s="543">
        <v>27</v>
      </c>
      <c r="P104" s="543">
        <f t="shared" si="0"/>
        <v>329</v>
      </c>
      <c r="Q104" s="543">
        <f t="shared" si="1"/>
        <v>49</v>
      </c>
      <c r="R104" s="611">
        <f>+(SUM(D104:F104)+SUM(M103:O103))/3</f>
        <v>45.666666666666664</v>
      </c>
      <c r="S104" s="611">
        <f t="shared" si="4"/>
        <v>49</v>
      </c>
    </row>
    <row r="105" spans="2:19" x14ac:dyDescent="0.35">
      <c r="B105" s="543">
        <v>1999</v>
      </c>
      <c r="C105" s="543" t="s">
        <v>182</v>
      </c>
      <c r="D105" s="543">
        <v>40</v>
      </c>
      <c r="E105" s="543">
        <v>29</v>
      </c>
      <c r="F105" s="543">
        <v>39</v>
      </c>
      <c r="G105" s="543">
        <v>36</v>
      </c>
      <c r="H105" s="543">
        <v>20</v>
      </c>
      <c r="I105" s="543">
        <v>17</v>
      </c>
      <c r="J105" s="543">
        <v>38</v>
      </c>
      <c r="K105" s="543">
        <v>33</v>
      </c>
      <c r="L105" s="543">
        <v>11</v>
      </c>
      <c r="M105" s="543">
        <v>18</v>
      </c>
      <c r="N105" s="543">
        <v>15</v>
      </c>
      <c r="O105" s="543">
        <v>41</v>
      </c>
      <c r="P105" s="543">
        <f t="shared" si="0"/>
        <v>337</v>
      </c>
      <c r="Q105" s="543">
        <f t="shared" si="1"/>
        <v>41</v>
      </c>
      <c r="R105" s="611">
        <f t="shared" ref="R105:R173" si="5">+(SUM(D105:F105)+SUM(M104:O104))/6</f>
        <v>32.5</v>
      </c>
      <c r="S105" s="611">
        <f t="shared" si="4"/>
        <v>40</v>
      </c>
    </row>
    <row r="106" spans="2:19" x14ac:dyDescent="0.35">
      <c r="B106" s="543">
        <v>2000</v>
      </c>
      <c r="C106" s="543" t="s">
        <v>182</v>
      </c>
      <c r="D106" s="543">
        <v>43</v>
      </c>
      <c r="E106" s="543">
        <v>26</v>
      </c>
      <c r="F106" s="543">
        <v>47</v>
      </c>
      <c r="G106" s="543">
        <v>27</v>
      </c>
      <c r="H106" s="543">
        <v>18</v>
      </c>
      <c r="I106" s="543">
        <v>24</v>
      </c>
      <c r="J106" s="543" t="s">
        <v>260</v>
      </c>
      <c r="K106" s="543">
        <v>26</v>
      </c>
      <c r="L106" s="543">
        <v>12</v>
      </c>
      <c r="M106" s="543">
        <v>12</v>
      </c>
      <c r="N106" s="543">
        <v>26</v>
      </c>
      <c r="O106" s="543">
        <v>44</v>
      </c>
      <c r="P106" s="543">
        <f t="shared" si="0"/>
        <v>305</v>
      </c>
      <c r="Q106" s="543">
        <f t="shared" si="1"/>
        <v>47</v>
      </c>
      <c r="R106" s="611">
        <f t="shared" si="5"/>
        <v>31.666666666666668</v>
      </c>
      <c r="S106" s="611">
        <f t="shared" si="4"/>
        <v>47</v>
      </c>
    </row>
    <row r="107" spans="2:19" x14ac:dyDescent="0.35">
      <c r="B107" s="543">
        <v>2001</v>
      </c>
      <c r="C107" s="543" t="s">
        <v>182</v>
      </c>
      <c r="D107" s="543">
        <v>39</v>
      </c>
      <c r="E107" s="543">
        <v>27</v>
      </c>
      <c r="F107" s="543">
        <v>41</v>
      </c>
      <c r="G107" s="543">
        <v>31</v>
      </c>
      <c r="H107" s="543">
        <v>31</v>
      </c>
      <c r="I107" s="543">
        <v>23</v>
      </c>
      <c r="J107" s="543">
        <v>29</v>
      </c>
      <c r="K107" s="543">
        <v>32</v>
      </c>
      <c r="L107" s="543">
        <v>17</v>
      </c>
      <c r="M107" s="543">
        <v>6</v>
      </c>
      <c r="N107" s="543">
        <v>24</v>
      </c>
      <c r="O107" s="543">
        <v>27</v>
      </c>
      <c r="P107" s="543">
        <f t="shared" si="0"/>
        <v>327</v>
      </c>
      <c r="Q107" s="543">
        <f t="shared" si="1"/>
        <v>41</v>
      </c>
      <c r="R107" s="611">
        <f t="shared" si="5"/>
        <v>31.5</v>
      </c>
      <c r="S107" s="611">
        <f t="shared" si="4"/>
        <v>44</v>
      </c>
    </row>
    <row r="108" spans="2:19" x14ac:dyDescent="0.35">
      <c r="B108" s="543">
        <v>2002</v>
      </c>
      <c r="C108" s="543" t="s">
        <v>182</v>
      </c>
      <c r="D108" s="543">
        <v>18</v>
      </c>
      <c r="E108" s="543">
        <v>69</v>
      </c>
      <c r="F108" s="543">
        <v>39</v>
      </c>
      <c r="G108" s="543">
        <v>43</v>
      </c>
      <c r="H108" s="543">
        <v>18</v>
      </c>
      <c r="I108" s="543">
        <v>28</v>
      </c>
      <c r="J108" s="543">
        <v>38</v>
      </c>
      <c r="K108" s="543">
        <v>28</v>
      </c>
      <c r="L108" s="543">
        <v>10</v>
      </c>
      <c r="M108" s="543">
        <v>20</v>
      </c>
      <c r="N108" s="543">
        <v>36</v>
      </c>
      <c r="O108" s="543">
        <v>37</v>
      </c>
      <c r="P108" s="543">
        <f t="shared" si="0"/>
        <v>384</v>
      </c>
      <c r="Q108" s="543">
        <f t="shared" si="1"/>
        <v>69</v>
      </c>
      <c r="R108" s="611">
        <f t="shared" si="5"/>
        <v>30.5</v>
      </c>
      <c r="S108" s="611">
        <f t="shared" si="4"/>
        <v>69</v>
      </c>
    </row>
    <row r="109" spans="2:19" x14ac:dyDescent="0.35">
      <c r="B109" s="543">
        <v>2003</v>
      </c>
      <c r="C109" s="543" t="s">
        <v>182</v>
      </c>
      <c r="D109" s="543">
        <v>51</v>
      </c>
      <c r="E109" s="543">
        <v>87</v>
      </c>
      <c r="F109" s="543">
        <v>50</v>
      </c>
      <c r="G109" s="543">
        <v>26</v>
      </c>
      <c r="H109" s="543">
        <v>30</v>
      </c>
      <c r="I109" s="543">
        <v>28</v>
      </c>
      <c r="J109" s="543">
        <v>22</v>
      </c>
      <c r="K109" s="543">
        <v>36</v>
      </c>
      <c r="L109" s="543">
        <v>20</v>
      </c>
      <c r="M109" s="543">
        <v>12</v>
      </c>
      <c r="N109" s="543">
        <v>17</v>
      </c>
      <c r="O109" s="543">
        <v>19</v>
      </c>
      <c r="P109" s="543">
        <f t="shared" si="0"/>
        <v>398</v>
      </c>
      <c r="Q109" s="543">
        <f t="shared" si="1"/>
        <v>87</v>
      </c>
      <c r="R109" s="611">
        <f t="shared" si="5"/>
        <v>46.833333333333336</v>
      </c>
      <c r="S109" s="611">
        <f t="shared" si="4"/>
        <v>87</v>
      </c>
    </row>
    <row r="110" spans="2:19" x14ac:dyDescent="0.35">
      <c r="B110" s="543">
        <v>2004</v>
      </c>
      <c r="C110" s="543" t="s">
        <v>182</v>
      </c>
      <c r="D110" s="543">
        <v>26</v>
      </c>
      <c r="E110" s="543">
        <v>14</v>
      </c>
      <c r="F110" s="543">
        <v>25</v>
      </c>
      <c r="G110" s="543">
        <v>14</v>
      </c>
      <c r="H110" s="543">
        <v>18</v>
      </c>
      <c r="I110" s="543">
        <v>21</v>
      </c>
      <c r="J110" s="543">
        <v>44</v>
      </c>
      <c r="K110" s="543">
        <v>22</v>
      </c>
      <c r="L110" s="543">
        <v>14</v>
      </c>
      <c r="M110" s="543">
        <v>25</v>
      </c>
      <c r="N110" s="543">
        <v>26</v>
      </c>
      <c r="O110" s="543">
        <v>34</v>
      </c>
      <c r="P110" s="543">
        <f t="shared" si="0"/>
        <v>283</v>
      </c>
      <c r="Q110" s="543">
        <f t="shared" si="1"/>
        <v>44</v>
      </c>
      <c r="R110" s="611">
        <f t="shared" si="5"/>
        <v>18.833333333333332</v>
      </c>
      <c r="S110" s="611">
        <f t="shared" si="4"/>
        <v>26</v>
      </c>
    </row>
    <row r="111" spans="2:19" x14ac:dyDescent="0.35">
      <c r="B111" s="543">
        <v>2005</v>
      </c>
      <c r="C111" s="543" t="s">
        <v>182</v>
      </c>
      <c r="D111" s="543">
        <v>34</v>
      </c>
      <c r="E111" s="543">
        <v>28</v>
      </c>
      <c r="F111" s="543">
        <v>28</v>
      </c>
      <c r="G111" s="543">
        <v>26</v>
      </c>
      <c r="H111" s="543">
        <v>15</v>
      </c>
      <c r="I111" s="543">
        <v>26</v>
      </c>
      <c r="J111" s="543">
        <v>25</v>
      </c>
      <c r="K111" s="543">
        <v>15</v>
      </c>
      <c r="L111" s="543">
        <v>15</v>
      </c>
      <c r="M111" s="543">
        <v>20</v>
      </c>
      <c r="N111" s="543">
        <v>17</v>
      </c>
      <c r="O111" s="543">
        <v>10</v>
      </c>
      <c r="P111" s="543">
        <f t="shared" si="0"/>
        <v>259</v>
      </c>
      <c r="Q111" s="543">
        <f t="shared" si="1"/>
        <v>34</v>
      </c>
      <c r="R111" s="611">
        <f t="shared" si="5"/>
        <v>29.166666666666668</v>
      </c>
      <c r="S111" s="611">
        <f t="shared" si="4"/>
        <v>34</v>
      </c>
    </row>
    <row r="112" spans="2:19" x14ac:dyDescent="0.35">
      <c r="B112" s="543">
        <v>2006</v>
      </c>
      <c r="C112" s="543" t="s">
        <v>182</v>
      </c>
      <c r="D112" s="543"/>
      <c r="E112" s="543"/>
      <c r="F112" s="543"/>
      <c r="G112" s="543"/>
      <c r="H112" s="543"/>
      <c r="I112" s="543"/>
      <c r="J112" s="543"/>
      <c r="K112" s="543"/>
      <c r="L112" s="543"/>
      <c r="M112" s="543"/>
      <c r="N112" s="543"/>
      <c r="O112" s="543"/>
      <c r="P112" s="543">
        <f t="shared" si="0"/>
        <v>0</v>
      </c>
      <c r="Q112" s="543">
        <f t="shared" si="1"/>
        <v>0</v>
      </c>
      <c r="R112" s="611">
        <f t="shared" si="5"/>
        <v>7.833333333333333</v>
      </c>
      <c r="S112" s="611">
        <f t="shared" si="4"/>
        <v>20</v>
      </c>
    </row>
    <row r="113" spans="2:19" x14ac:dyDescent="0.35">
      <c r="B113" s="543">
        <v>2007</v>
      </c>
      <c r="C113" s="543" t="s">
        <v>182</v>
      </c>
      <c r="D113" s="543">
        <v>65</v>
      </c>
      <c r="E113" s="543">
        <v>65</v>
      </c>
      <c r="F113" s="543">
        <v>26</v>
      </c>
      <c r="G113" s="543">
        <v>25</v>
      </c>
      <c r="H113" s="543">
        <v>46</v>
      </c>
      <c r="I113" s="543">
        <v>33</v>
      </c>
      <c r="J113" s="543">
        <v>25</v>
      </c>
      <c r="K113" s="543">
        <v>31</v>
      </c>
      <c r="L113" s="543">
        <v>23</v>
      </c>
      <c r="M113" s="543">
        <v>15</v>
      </c>
      <c r="N113" s="543">
        <v>31</v>
      </c>
      <c r="O113" s="543">
        <v>160</v>
      </c>
      <c r="P113" s="543">
        <f t="shared" si="0"/>
        <v>545</v>
      </c>
      <c r="Q113" s="543">
        <f t="shared" si="1"/>
        <v>160</v>
      </c>
      <c r="R113" s="611">
        <f t="shared" si="5"/>
        <v>26</v>
      </c>
      <c r="S113" s="611">
        <f t="shared" si="4"/>
        <v>65</v>
      </c>
    </row>
    <row r="114" spans="2:19" x14ac:dyDescent="0.35">
      <c r="B114" s="543">
        <v>2008</v>
      </c>
      <c r="C114" s="543" t="s">
        <v>182</v>
      </c>
      <c r="D114" s="543">
        <v>51</v>
      </c>
      <c r="E114" s="543">
        <v>30</v>
      </c>
      <c r="F114" s="543">
        <v>40</v>
      </c>
      <c r="G114" s="543">
        <v>46</v>
      </c>
      <c r="H114" s="543">
        <v>21</v>
      </c>
      <c r="I114" s="543">
        <v>12</v>
      </c>
      <c r="J114" s="543">
        <v>14</v>
      </c>
      <c r="K114" s="543">
        <v>16</v>
      </c>
      <c r="L114" s="543">
        <v>22</v>
      </c>
      <c r="M114" s="543">
        <v>10</v>
      </c>
      <c r="N114" s="543">
        <v>21</v>
      </c>
      <c r="O114" s="543">
        <v>25</v>
      </c>
      <c r="P114" s="543">
        <f t="shared" ref="P114:P180" si="6">+SUM(D114:O114)</f>
        <v>308</v>
      </c>
      <c r="Q114" s="543">
        <f t="shared" ref="Q114:Q180" si="7">+MAX(D114:O114)</f>
        <v>51</v>
      </c>
      <c r="R114" s="611">
        <f t="shared" si="5"/>
        <v>54.5</v>
      </c>
      <c r="S114" s="611">
        <f t="shared" si="4"/>
        <v>160</v>
      </c>
    </row>
    <row r="115" spans="2:19" s="66" customFormat="1" x14ac:dyDescent="0.35">
      <c r="B115" s="543"/>
      <c r="C115" s="543"/>
      <c r="D115" s="543"/>
      <c r="E115" s="543"/>
      <c r="F115" s="543"/>
      <c r="G115" s="543"/>
      <c r="H115" s="543"/>
      <c r="I115" s="543"/>
      <c r="J115" s="543"/>
      <c r="K115" s="543"/>
      <c r="L115" s="543"/>
      <c r="M115" s="543"/>
      <c r="N115" s="543"/>
      <c r="O115" s="543"/>
      <c r="P115" s="543"/>
      <c r="Q115" s="543"/>
      <c r="R115" s="611"/>
      <c r="S115" s="611"/>
    </row>
    <row r="116" spans="2:19" s="66" customFormat="1" x14ac:dyDescent="0.35">
      <c r="B116" s="543"/>
      <c r="C116" s="543"/>
      <c r="D116" s="543"/>
      <c r="E116" s="543"/>
      <c r="F116" s="543"/>
      <c r="G116" s="543"/>
      <c r="H116" s="543"/>
      <c r="I116" s="543"/>
      <c r="J116" s="543"/>
      <c r="K116" s="543"/>
      <c r="L116" s="543"/>
      <c r="M116" s="543"/>
      <c r="N116" s="543"/>
      <c r="O116" s="543"/>
      <c r="P116" s="543"/>
      <c r="Q116" s="543"/>
      <c r="R116" s="611"/>
      <c r="S116" s="611"/>
    </row>
    <row r="117" spans="2:19" x14ac:dyDescent="0.35">
      <c r="B117" s="543">
        <v>1998</v>
      </c>
      <c r="C117" s="543" t="s">
        <v>233</v>
      </c>
      <c r="D117" s="543">
        <v>130</v>
      </c>
      <c r="E117" s="543">
        <v>320</v>
      </c>
      <c r="F117" s="543">
        <v>90</v>
      </c>
      <c r="G117" s="543">
        <v>61</v>
      </c>
      <c r="H117" s="543">
        <v>50</v>
      </c>
      <c r="I117" s="543">
        <v>38</v>
      </c>
      <c r="J117" s="543">
        <v>127</v>
      </c>
      <c r="K117" s="543">
        <v>127</v>
      </c>
      <c r="L117" s="543" t="s">
        <v>231</v>
      </c>
      <c r="M117" s="543" t="s">
        <v>231</v>
      </c>
      <c r="N117" s="543">
        <v>268</v>
      </c>
      <c r="O117" s="543">
        <v>350</v>
      </c>
      <c r="P117" s="543">
        <f t="shared" si="6"/>
        <v>1561</v>
      </c>
      <c r="Q117" s="543">
        <f t="shared" si="7"/>
        <v>350</v>
      </c>
      <c r="R117" s="611">
        <f>+(SUM(D117:F117)+SUM(M116:O116))/3</f>
        <v>180</v>
      </c>
      <c r="S117" s="611">
        <f t="shared" si="4"/>
        <v>320</v>
      </c>
    </row>
    <row r="118" spans="2:19" x14ac:dyDescent="0.35">
      <c r="B118" s="543">
        <v>1999</v>
      </c>
      <c r="C118" s="543" t="s">
        <v>233</v>
      </c>
      <c r="D118" s="543">
        <v>215</v>
      </c>
      <c r="E118" s="543" t="s">
        <v>231</v>
      </c>
      <c r="F118" s="543" t="s">
        <v>231</v>
      </c>
      <c r="G118" s="543" t="s">
        <v>231</v>
      </c>
      <c r="H118" s="543" t="s">
        <v>231</v>
      </c>
      <c r="I118" s="543" t="s">
        <v>231</v>
      </c>
      <c r="J118" s="543">
        <v>64</v>
      </c>
      <c r="K118" s="543" t="s">
        <v>231</v>
      </c>
      <c r="L118" s="543">
        <v>145</v>
      </c>
      <c r="M118" s="543" t="s">
        <v>231</v>
      </c>
      <c r="N118" s="543" t="s">
        <v>231</v>
      </c>
      <c r="O118" s="543">
        <v>536</v>
      </c>
      <c r="P118" s="543">
        <f t="shared" si="6"/>
        <v>960</v>
      </c>
      <c r="Q118" s="543">
        <f t="shared" si="7"/>
        <v>536</v>
      </c>
      <c r="R118" s="611">
        <f t="shared" si="5"/>
        <v>138.83333333333334</v>
      </c>
      <c r="S118" s="611">
        <f t="shared" ref="S118:S181" si="8">+MAX(L117,M117,N117,O117,D118,E118,F118,G118)</f>
        <v>350</v>
      </c>
    </row>
    <row r="119" spans="2:19" x14ac:dyDescent="0.35">
      <c r="B119" s="543">
        <v>2000</v>
      </c>
      <c r="C119" s="543" t="s">
        <v>233</v>
      </c>
      <c r="D119" s="543">
        <v>400</v>
      </c>
      <c r="E119" s="543">
        <v>150</v>
      </c>
      <c r="F119" s="543">
        <v>72</v>
      </c>
      <c r="G119" s="543">
        <v>50</v>
      </c>
      <c r="H119" s="543">
        <v>50</v>
      </c>
      <c r="I119" s="543">
        <v>50</v>
      </c>
      <c r="J119" s="543">
        <v>60</v>
      </c>
      <c r="K119" s="543">
        <v>30</v>
      </c>
      <c r="L119" s="543">
        <v>100</v>
      </c>
      <c r="M119" s="543">
        <v>100</v>
      </c>
      <c r="N119" s="543">
        <v>100</v>
      </c>
      <c r="O119" s="543">
        <v>200</v>
      </c>
      <c r="P119" s="543">
        <f t="shared" si="6"/>
        <v>1362</v>
      </c>
      <c r="Q119" s="543">
        <f t="shared" si="7"/>
        <v>400</v>
      </c>
      <c r="R119" s="611">
        <f t="shared" si="5"/>
        <v>193</v>
      </c>
      <c r="S119" s="611">
        <f t="shared" si="8"/>
        <v>536</v>
      </c>
    </row>
    <row r="120" spans="2:19" x14ac:dyDescent="0.35">
      <c r="B120" s="543">
        <v>2001</v>
      </c>
      <c r="C120" s="543" t="s">
        <v>233</v>
      </c>
      <c r="D120" s="543">
        <v>600</v>
      </c>
      <c r="E120" s="543">
        <v>342</v>
      </c>
      <c r="F120" s="543" t="s">
        <v>108</v>
      </c>
      <c r="G120" s="543" t="s">
        <v>108</v>
      </c>
      <c r="H120" s="543" t="s">
        <v>108</v>
      </c>
      <c r="I120" s="543" t="s">
        <v>108</v>
      </c>
      <c r="J120" s="543" t="s">
        <v>108</v>
      </c>
      <c r="K120" s="543" t="s">
        <v>108</v>
      </c>
      <c r="L120" s="543" t="s">
        <v>108</v>
      </c>
      <c r="M120" s="543">
        <v>283</v>
      </c>
      <c r="N120" s="543">
        <v>600</v>
      </c>
      <c r="O120" s="543">
        <v>428</v>
      </c>
      <c r="P120" s="543">
        <f t="shared" si="6"/>
        <v>2253</v>
      </c>
      <c r="Q120" s="543">
        <f t="shared" si="7"/>
        <v>600</v>
      </c>
      <c r="R120" s="611">
        <f t="shared" si="5"/>
        <v>223.66666666666666</v>
      </c>
      <c r="S120" s="611">
        <f t="shared" si="8"/>
        <v>600</v>
      </c>
    </row>
    <row r="121" spans="2:19" x14ac:dyDescent="0.35">
      <c r="B121" s="543">
        <v>2002</v>
      </c>
      <c r="C121" s="543" t="s">
        <v>233</v>
      </c>
      <c r="D121" s="543" t="s">
        <v>14</v>
      </c>
      <c r="E121" s="543">
        <v>99</v>
      </c>
      <c r="F121" s="543">
        <v>68</v>
      </c>
      <c r="G121" s="543" t="s">
        <v>14</v>
      </c>
      <c r="H121" s="543" t="s">
        <v>14</v>
      </c>
      <c r="I121" s="543">
        <v>32</v>
      </c>
      <c r="J121" s="543">
        <v>83</v>
      </c>
      <c r="K121" s="543" t="s">
        <v>14</v>
      </c>
      <c r="L121" s="543">
        <v>20</v>
      </c>
      <c r="M121" s="543">
        <v>472</v>
      </c>
      <c r="N121" s="543">
        <v>477</v>
      </c>
      <c r="O121" s="543">
        <v>414</v>
      </c>
      <c r="P121" s="543">
        <f t="shared" si="6"/>
        <v>1665</v>
      </c>
      <c r="Q121" s="543">
        <f t="shared" si="7"/>
        <v>477</v>
      </c>
      <c r="R121" s="611">
        <f t="shared" si="5"/>
        <v>246.33333333333334</v>
      </c>
      <c r="S121" s="611">
        <f t="shared" si="8"/>
        <v>600</v>
      </c>
    </row>
    <row r="122" spans="2:19" x14ac:dyDescent="0.35">
      <c r="B122" s="543">
        <v>2003</v>
      </c>
      <c r="C122" s="543" t="s">
        <v>233</v>
      </c>
      <c r="D122" s="543">
        <v>250</v>
      </c>
      <c r="E122" s="543">
        <v>122</v>
      </c>
      <c r="F122" s="543">
        <v>176</v>
      </c>
      <c r="G122" s="543">
        <v>80</v>
      </c>
      <c r="H122" s="543">
        <v>60</v>
      </c>
      <c r="I122" s="543"/>
      <c r="J122" s="543">
        <v>40</v>
      </c>
      <c r="K122" s="543"/>
      <c r="L122" s="543"/>
      <c r="M122" s="543">
        <v>247</v>
      </c>
      <c r="N122" s="543">
        <v>49</v>
      </c>
      <c r="O122" s="543">
        <v>107</v>
      </c>
      <c r="P122" s="543">
        <f t="shared" si="6"/>
        <v>1131</v>
      </c>
      <c r="Q122" s="543">
        <f t="shared" si="7"/>
        <v>250</v>
      </c>
      <c r="R122" s="611">
        <f t="shared" si="5"/>
        <v>318.5</v>
      </c>
      <c r="S122" s="611">
        <f t="shared" si="8"/>
        <v>477</v>
      </c>
    </row>
    <row r="123" spans="2:19" x14ac:dyDescent="0.35">
      <c r="B123" s="543">
        <v>2004</v>
      </c>
      <c r="C123" s="543" t="s">
        <v>233</v>
      </c>
      <c r="D123" s="543">
        <v>176</v>
      </c>
      <c r="E123" s="543">
        <v>200</v>
      </c>
      <c r="F123" s="543">
        <v>154</v>
      </c>
      <c r="G123" s="543">
        <v>30</v>
      </c>
      <c r="H123" s="543" t="s">
        <v>108</v>
      </c>
      <c r="I123" s="543" t="s">
        <v>108</v>
      </c>
      <c r="J123" s="543" t="s">
        <v>108</v>
      </c>
      <c r="K123" s="543" t="s">
        <v>108</v>
      </c>
      <c r="L123" s="543">
        <v>63</v>
      </c>
      <c r="M123" s="543">
        <v>112</v>
      </c>
      <c r="N123" s="543">
        <v>169</v>
      </c>
      <c r="O123" s="543">
        <v>167</v>
      </c>
      <c r="P123" s="543">
        <f t="shared" si="6"/>
        <v>1071</v>
      </c>
      <c r="Q123" s="543">
        <f t="shared" si="7"/>
        <v>200</v>
      </c>
      <c r="R123" s="611">
        <f t="shared" si="5"/>
        <v>155.5</v>
      </c>
      <c r="S123" s="611">
        <f t="shared" si="8"/>
        <v>247</v>
      </c>
    </row>
    <row r="124" spans="2:19" x14ac:dyDescent="0.35">
      <c r="B124" s="543">
        <v>2005</v>
      </c>
      <c r="C124" s="543" t="s">
        <v>233</v>
      </c>
      <c r="D124" s="543">
        <v>212</v>
      </c>
      <c r="E124" s="543">
        <v>127</v>
      </c>
      <c r="F124" s="543">
        <v>150</v>
      </c>
      <c r="G124" s="543" t="s">
        <v>108</v>
      </c>
      <c r="H124" s="543" t="s">
        <v>108</v>
      </c>
      <c r="I124" s="543" t="s">
        <v>108</v>
      </c>
      <c r="J124" s="543" t="s">
        <v>108</v>
      </c>
      <c r="K124" s="543" t="s">
        <v>108</v>
      </c>
      <c r="L124" s="543">
        <v>68</v>
      </c>
      <c r="M124" s="543">
        <v>94</v>
      </c>
      <c r="N124" s="543" t="s">
        <v>108</v>
      </c>
      <c r="O124" s="543">
        <v>174</v>
      </c>
      <c r="P124" s="543">
        <f t="shared" si="6"/>
        <v>825</v>
      </c>
      <c r="Q124" s="543">
        <f t="shared" si="7"/>
        <v>212</v>
      </c>
      <c r="R124" s="611">
        <f t="shared" si="5"/>
        <v>156.16666666666666</v>
      </c>
      <c r="S124" s="611">
        <f t="shared" si="8"/>
        <v>212</v>
      </c>
    </row>
    <row r="125" spans="2:19" x14ac:dyDescent="0.35">
      <c r="B125" s="543">
        <v>2006</v>
      </c>
      <c r="C125" s="543" t="s">
        <v>233</v>
      </c>
      <c r="D125" s="543">
        <v>198</v>
      </c>
      <c r="E125" s="543">
        <v>256</v>
      </c>
      <c r="F125" s="543">
        <v>191</v>
      </c>
      <c r="G125" s="543" t="s">
        <v>108</v>
      </c>
      <c r="H125" s="543" t="s">
        <v>108</v>
      </c>
      <c r="I125" s="543" t="s">
        <v>108</v>
      </c>
      <c r="J125" s="543" t="s">
        <v>108</v>
      </c>
      <c r="K125" s="543">
        <v>2</v>
      </c>
      <c r="L125" s="543">
        <v>67</v>
      </c>
      <c r="M125" s="543" t="s">
        <v>108</v>
      </c>
      <c r="N125" s="543">
        <v>110</v>
      </c>
      <c r="O125" s="543">
        <v>666</v>
      </c>
      <c r="P125" s="543">
        <f t="shared" si="6"/>
        <v>1490</v>
      </c>
      <c r="Q125" s="543">
        <f t="shared" si="7"/>
        <v>666</v>
      </c>
      <c r="R125" s="611">
        <f t="shared" si="5"/>
        <v>152.16666666666666</v>
      </c>
      <c r="S125" s="611">
        <f t="shared" si="8"/>
        <v>256</v>
      </c>
    </row>
    <row r="126" spans="2:19" x14ac:dyDescent="0.35">
      <c r="B126" s="543">
        <v>2007</v>
      </c>
      <c r="C126" s="543" t="s">
        <v>233</v>
      </c>
      <c r="D126" s="543">
        <v>918</v>
      </c>
      <c r="E126" s="543">
        <v>449</v>
      </c>
      <c r="F126" s="543">
        <v>92</v>
      </c>
      <c r="G126" s="543">
        <v>40</v>
      </c>
      <c r="H126" s="543">
        <v>66</v>
      </c>
      <c r="I126" s="543">
        <v>62</v>
      </c>
      <c r="J126" s="543" t="s">
        <v>108</v>
      </c>
      <c r="K126" s="543" t="s">
        <v>108</v>
      </c>
      <c r="L126" s="543">
        <v>351</v>
      </c>
      <c r="M126" s="543">
        <v>449</v>
      </c>
      <c r="N126" s="543">
        <v>704</v>
      </c>
      <c r="O126" s="543">
        <v>484</v>
      </c>
      <c r="P126" s="543">
        <f t="shared" si="6"/>
        <v>3615</v>
      </c>
      <c r="Q126" s="543">
        <f t="shared" si="7"/>
        <v>918</v>
      </c>
      <c r="R126" s="611">
        <f t="shared" si="5"/>
        <v>372.5</v>
      </c>
      <c r="S126" s="611">
        <f t="shared" si="8"/>
        <v>918</v>
      </c>
    </row>
    <row r="127" spans="2:19" x14ac:dyDescent="0.35">
      <c r="B127" s="543">
        <v>2008</v>
      </c>
      <c r="C127" s="543" t="s">
        <v>233</v>
      </c>
      <c r="D127" s="543">
        <v>592</v>
      </c>
      <c r="E127" s="543">
        <v>398</v>
      </c>
      <c r="F127" s="543">
        <v>174</v>
      </c>
      <c r="G127" s="543" t="s">
        <v>14</v>
      </c>
      <c r="H127" s="543" t="s">
        <v>14</v>
      </c>
      <c r="I127" s="543" t="s">
        <v>14</v>
      </c>
      <c r="J127" s="543" t="s">
        <v>14</v>
      </c>
      <c r="K127" s="543" t="s">
        <v>14</v>
      </c>
      <c r="L127" s="543">
        <v>100</v>
      </c>
      <c r="M127" s="543" t="s">
        <v>14</v>
      </c>
      <c r="N127" s="543">
        <v>672</v>
      </c>
      <c r="O127" s="543">
        <v>787</v>
      </c>
      <c r="P127" s="543">
        <f t="shared" si="6"/>
        <v>2723</v>
      </c>
      <c r="Q127" s="543">
        <f t="shared" si="7"/>
        <v>787</v>
      </c>
      <c r="R127" s="611">
        <f t="shared" si="5"/>
        <v>466.83333333333331</v>
      </c>
      <c r="S127" s="611">
        <f t="shared" si="8"/>
        <v>704</v>
      </c>
    </row>
    <row r="128" spans="2:19" x14ac:dyDescent="0.35">
      <c r="B128" s="543">
        <v>2009</v>
      </c>
      <c r="C128" s="543" t="s">
        <v>233</v>
      </c>
      <c r="D128" s="612">
        <v>190</v>
      </c>
      <c r="E128" s="612">
        <v>163</v>
      </c>
      <c r="F128" s="612">
        <v>106</v>
      </c>
      <c r="G128" s="543"/>
      <c r="H128" s="543"/>
      <c r="I128" s="543"/>
      <c r="J128" s="612">
        <v>1</v>
      </c>
      <c r="K128" s="612">
        <v>1</v>
      </c>
      <c r="L128" s="543"/>
      <c r="M128" s="543"/>
      <c r="N128" s="612">
        <v>339</v>
      </c>
      <c r="O128" s="612">
        <v>391</v>
      </c>
      <c r="P128" s="543">
        <f>+SUM(D128:O128)</f>
        <v>1191</v>
      </c>
      <c r="Q128" s="543">
        <f t="shared" si="7"/>
        <v>391</v>
      </c>
      <c r="R128" s="611">
        <f t="shared" si="5"/>
        <v>319.66666666666669</v>
      </c>
      <c r="S128" s="611">
        <f t="shared" si="8"/>
        <v>787</v>
      </c>
    </row>
    <row r="129" spans="2:19" s="66" customFormat="1" x14ac:dyDescent="0.35">
      <c r="B129" s="543" t="s">
        <v>250</v>
      </c>
      <c r="C129" s="543"/>
      <c r="D129" s="543"/>
      <c r="E129" s="543"/>
      <c r="F129" s="543"/>
      <c r="G129" s="543"/>
      <c r="H129" s="543"/>
      <c r="I129" s="543"/>
      <c r="J129" s="543"/>
      <c r="K129" s="543"/>
      <c r="L129" s="543"/>
      <c r="M129" s="543"/>
      <c r="N129" s="543"/>
      <c r="O129" s="543"/>
      <c r="P129" s="543"/>
      <c r="Q129" s="543"/>
      <c r="R129" s="611"/>
      <c r="S129" s="611">
        <f>+AVERAGE(S122:S128)</f>
        <v>514.42857142857144</v>
      </c>
    </row>
    <row r="130" spans="2:19" x14ac:dyDescent="0.35">
      <c r="B130" s="543" t="s">
        <v>278</v>
      </c>
      <c r="C130" s="543"/>
      <c r="D130" s="543"/>
      <c r="E130" s="543"/>
      <c r="F130" s="543"/>
      <c r="G130" s="543"/>
      <c r="H130" s="543"/>
      <c r="I130" s="543"/>
      <c r="J130" s="543"/>
      <c r="K130" s="543"/>
      <c r="L130" s="543"/>
      <c r="M130" s="543"/>
      <c r="N130" s="543"/>
      <c r="O130" s="543"/>
      <c r="P130" s="543"/>
      <c r="Q130" s="543"/>
      <c r="R130" s="611"/>
      <c r="S130" s="611">
        <f>+MAX(S122:S128)</f>
        <v>918</v>
      </c>
    </row>
    <row r="131" spans="2:19" x14ac:dyDescent="0.35">
      <c r="B131" s="543">
        <v>1998</v>
      </c>
      <c r="C131" s="543" t="s">
        <v>237</v>
      </c>
      <c r="D131" s="543">
        <v>80</v>
      </c>
      <c r="E131" s="543">
        <v>112</v>
      </c>
      <c r="F131" s="543">
        <v>72</v>
      </c>
      <c r="G131" s="543">
        <v>42</v>
      </c>
      <c r="H131" s="543" t="s">
        <v>231</v>
      </c>
      <c r="I131" s="543" t="s">
        <v>231</v>
      </c>
      <c r="J131" s="543">
        <v>10</v>
      </c>
      <c r="K131" s="543" t="s">
        <v>231</v>
      </c>
      <c r="L131" s="543">
        <v>12</v>
      </c>
      <c r="M131" s="543">
        <v>15</v>
      </c>
      <c r="N131" s="543">
        <v>62</v>
      </c>
      <c r="O131" s="543">
        <v>70</v>
      </c>
      <c r="P131" s="543">
        <f t="shared" si="6"/>
        <v>475</v>
      </c>
      <c r="Q131" s="543">
        <f t="shared" si="7"/>
        <v>112</v>
      </c>
      <c r="R131" s="611">
        <f>+(SUM(D131:F131)+SUM(M130:O130))/3</f>
        <v>88</v>
      </c>
      <c r="S131" s="611">
        <f t="shared" si="8"/>
        <v>112</v>
      </c>
    </row>
    <row r="132" spans="2:19" x14ac:dyDescent="0.35">
      <c r="B132" s="543">
        <v>1999</v>
      </c>
      <c r="C132" s="543" t="s">
        <v>261</v>
      </c>
      <c r="D132" s="543">
        <v>85</v>
      </c>
      <c r="E132" s="543">
        <v>46</v>
      </c>
      <c r="F132" s="543">
        <v>36</v>
      </c>
      <c r="G132" s="543" t="s">
        <v>231</v>
      </c>
      <c r="H132" s="543">
        <v>4</v>
      </c>
      <c r="I132" s="543" t="s">
        <v>231</v>
      </c>
      <c r="J132" s="543">
        <v>6</v>
      </c>
      <c r="K132" s="543" t="s">
        <v>231</v>
      </c>
      <c r="L132" s="543" t="s">
        <v>231</v>
      </c>
      <c r="M132" s="543" t="s">
        <v>231</v>
      </c>
      <c r="N132" s="543">
        <v>37</v>
      </c>
      <c r="O132" s="543">
        <v>68</v>
      </c>
      <c r="P132" s="543">
        <f t="shared" si="6"/>
        <v>282</v>
      </c>
      <c r="Q132" s="543">
        <f t="shared" si="7"/>
        <v>85</v>
      </c>
      <c r="R132" s="611">
        <f t="shared" si="5"/>
        <v>52.333333333333336</v>
      </c>
      <c r="S132" s="611">
        <f t="shared" si="8"/>
        <v>85</v>
      </c>
    </row>
    <row r="133" spans="2:19" x14ac:dyDescent="0.35">
      <c r="B133" s="543">
        <v>2000</v>
      </c>
      <c r="C133" s="543" t="s">
        <v>175</v>
      </c>
      <c r="D133" s="543">
        <v>56</v>
      </c>
      <c r="E133" s="543">
        <v>36</v>
      </c>
      <c r="F133" s="543" t="s">
        <v>108</v>
      </c>
      <c r="G133" s="543">
        <v>32</v>
      </c>
      <c r="H133" s="543" t="s">
        <v>108</v>
      </c>
      <c r="I133" s="543">
        <v>7</v>
      </c>
      <c r="J133" s="543" t="s">
        <v>108</v>
      </c>
      <c r="K133" s="543">
        <v>7</v>
      </c>
      <c r="L133" s="543">
        <v>18</v>
      </c>
      <c r="M133" s="543">
        <v>42</v>
      </c>
      <c r="N133" s="543">
        <v>44</v>
      </c>
      <c r="O133" s="543">
        <v>76</v>
      </c>
      <c r="P133" s="543">
        <f t="shared" si="6"/>
        <v>318</v>
      </c>
      <c r="Q133" s="543">
        <f t="shared" si="7"/>
        <v>76</v>
      </c>
      <c r="R133" s="611">
        <f t="shared" si="5"/>
        <v>32.833333333333336</v>
      </c>
      <c r="S133" s="611">
        <f t="shared" si="8"/>
        <v>68</v>
      </c>
    </row>
    <row r="134" spans="2:19" x14ac:dyDescent="0.35">
      <c r="B134" s="543">
        <v>2001</v>
      </c>
      <c r="C134" s="543" t="s">
        <v>175</v>
      </c>
      <c r="D134" s="543">
        <v>147</v>
      </c>
      <c r="E134" s="543">
        <v>53</v>
      </c>
      <c r="F134" s="543" t="s">
        <v>108</v>
      </c>
      <c r="G134" s="543">
        <v>23</v>
      </c>
      <c r="H134" s="543">
        <v>10</v>
      </c>
      <c r="I134" s="543">
        <v>2</v>
      </c>
      <c r="J134" s="543">
        <v>17</v>
      </c>
      <c r="K134" s="543">
        <v>15</v>
      </c>
      <c r="L134" s="543">
        <v>30</v>
      </c>
      <c r="M134" s="543">
        <v>50</v>
      </c>
      <c r="N134" s="543">
        <v>69</v>
      </c>
      <c r="O134" s="543">
        <v>73</v>
      </c>
      <c r="P134" s="543">
        <f t="shared" si="6"/>
        <v>489</v>
      </c>
      <c r="Q134" s="543">
        <f t="shared" si="7"/>
        <v>147</v>
      </c>
      <c r="R134" s="611">
        <f t="shared" si="5"/>
        <v>60.333333333333336</v>
      </c>
      <c r="S134" s="611">
        <f t="shared" si="8"/>
        <v>147</v>
      </c>
    </row>
    <row r="135" spans="2:19" x14ac:dyDescent="0.35">
      <c r="B135" s="543">
        <v>2002</v>
      </c>
      <c r="C135" s="543" t="s">
        <v>113</v>
      </c>
      <c r="D135" s="543">
        <v>65</v>
      </c>
      <c r="E135" s="543">
        <v>30</v>
      </c>
      <c r="F135" s="543">
        <v>34</v>
      </c>
      <c r="G135" s="543">
        <v>28</v>
      </c>
      <c r="H135" s="543">
        <v>7</v>
      </c>
      <c r="I135" s="543">
        <v>11</v>
      </c>
      <c r="J135" s="543">
        <v>10</v>
      </c>
      <c r="K135" s="543">
        <v>24</v>
      </c>
      <c r="L135" s="543">
        <v>11</v>
      </c>
      <c r="M135" s="543">
        <v>79</v>
      </c>
      <c r="N135" s="543">
        <v>58</v>
      </c>
      <c r="O135" s="543">
        <v>46</v>
      </c>
      <c r="P135" s="543">
        <f t="shared" si="6"/>
        <v>403</v>
      </c>
      <c r="Q135" s="543">
        <f t="shared" si="7"/>
        <v>79</v>
      </c>
      <c r="R135" s="611">
        <f t="shared" si="5"/>
        <v>53.5</v>
      </c>
      <c r="S135" s="611">
        <f t="shared" si="8"/>
        <v>73</v>
      </c>
    </row>
    <row r="136" spans="2:19" x14ac:dyDescent="0.35">
      <c r="B136" s="543">
        <v>2003</v>
      </c>
      <c r="C136" s="543" t="s">
        <v>113</v>
      </c>
      <c r="D136" s="543">
        <v>76</v>
      </c>
      <c r="E136" s="543">
        <v>100</v>
      </c>
      <c r="F136" s="543">
        <v>49</v>
      </c>
      <c r="G136" s="543">
        <v>41</v>
      </c>
      <c r="H136" s="543">
        <v>12</v>
      </c>
      <c r="I136" s="543">
        <v>3</v>
      </c>
      <c r="J136" s="543">
        <v>7</v>
      </c>
      <c r="K136" s="543">
        <v>14</v>
      </c>
      <c r="L136" s="543">
        <v>7</v>
      </c>
      <c r="M136" s="543">
        <v>10</v>
      </c>
      <c r="N136" s="543">
        <v>24</v>
      </c>
      <c r="O136" s="543">
        <v>71</v>
      </c>
      <c r="P136" s="543">
        <f t="shared" si="6"/>
        <v>414</v>
      </c>
      <c r="Q136" s="543">
        <f t="shared" si="7"/>
        <v>100</v>
      </c>
      <c r="R136" s="611">
        <f t="shared" si="5"/>
        <v>68</v>
      </c>
      <c r="S136" s="611">
        <f t="shared" si="8"/>
        <v>100</v>
      </c>
    </row>
    <row r="137" spans="2:19" x14ac:dyDescent="0.35">
      <c r="B137" s="543">
        <v>2004</v>
      </c>
      <c r="C137" s="543" t="s">
        <v>113</v>
      </c>
      <c r="D137" s="543">
        <v>124</v>
      </c>
      <c r="E137" s="543">
        <v>43</v>
      </c>
      <c r="F137" s="543">
        <v>39</v>
      </c>
      <c r="G137" s="543">
        <v>24</v>
      </c>
      <c r="H137" s="543">
        <v>24</v>
      </c>
      <c r="I137" s="543">
        <v>5</v>
      </c>
      <c r="J137" s="543">
        <v>5</v>
      </c>
      <c r="K137" s="543">
        <v>10</v>
      </c>
      <c r="L137" s="543">
        <v>9</v>
      </c>
      <c r="M137" s="543">
        <v>24</v>
      </c>
      <c r="N137" s="543">
        <v>52</v>
      </c>
      <c r="O137" s="543">
        <v>54</v>
      </c>
      <c r="P137" s="543">
        <f t="shared" si="6"/>
        <v>413</v>
      </c>
      <c r="Q137" s="543">
        <f t="shared" si="7"/>
        <v>124</v>
      </c>
      <c r="R137" s="611">
        <f t="shared" si="5"/>
        <v>51.833333333333336</v>
      </c>
      <c r="S137" s="611">
        <f t="shared" si="8"/>
        <v>124</v>
      </c>
    </row>
    <row r="138" spans="2:19" x14ac:dyDescent="0.35">
      <c r="B138" s="543">
        <v>2005</v>
      </c>
      <c r="C138" s="543" t="s">
        <v>113</v>
      </c>
      <c r="D138" s="543">
        <v>50</v>
      </c>
      <c r="E138" s="543">
        <v>23</v>
      </c>
      <c r="F138" s="543">
        <v>24</v>
      </c>
      <c r="G138" s="543">
        <v>39</v>
      </c>
      <c r="H138" s="543">
        <v>13</v>
      </c>
      <c r="I138" s="543">
        <v>4</v>
      </c>
      <c r="J138" s="543">
        <v>4</v>
      </c>
      <c r="K138" s="543">
        <v>7</v>
      </c>
      <c r="L138" s="543">
        <v>7</v>
      </c>
      <c r="M138" s="543">
        <v>23</v>
      </c>
      <c r="N138" s="543">
        <v>73</v>
      </c>
      <c r="O138" s="543">
        <v>66</v>
      </c>
      <c r="P138" s="543">
        <f t="shared" si="6"/>
        <v>333</v>
      </c>
      <c r="Q138" s="543">
        <f t="shared" si="7"/>
        <v>73</v>
      </c>
      <c r="R138" s="611">
        <f t="shared" si="5"/>
        <v>37.833333333333336</v>
      </c>
      <c r="S138" s="611">
        <f t="shared" si="8"/>
        <v>54</v>
      </c>
    </row>
    <row r="139" spans="2:19" x14ac:dyDescent="0.35">
      <c r="B139" s="543">
        <v>2006</v>
      </c>
      <c r="C139" s="543" t="s">
        <v>113</v>
      </c>
      <c r="D139" s="543">
        <v>58</v>
      </c>
      <c r="E139" s="543">
        <v>56</v>
      </c>
      <c r="F139" s="543">
        <v>41</v>
      </c>
      <c r="G139" s="543">
        <v>38</v>
      </c>
      <c r="H139" s="543">
        <v>23</v>
      </c>
      <c r="I139" s="543">
        <v>9</v>
      </c>
      <c r="J139" s="543">
        <v>12</v>
      </c>
      <c r="K139" s="543">
        <v>14</v>
      </c>
      <c r="L139" s="543">
        <v>12</v>
      </c>
      <c r="M139" s="543">
        <v>59</v>
      </c>
      <c r="N139" s="543">
        <v>68</v>
      </c>
      <c r="O139" s="543">
        <v>73</v>
      </c>
      <c r="P139" s="543">
        <f t="shared" si="6"/>
        <v>463</v>
      </c>
      <c r="Q139" s="543">
        <f t="shared" si="7"/>
        <v>73</v>
      </c>
      <c r="R139" s="611">
        <f t="shared" si="5"/>
        <v>52.833333333333336</v>
      </c>
      <c r="S139" s="611">
        <f t="shared" si="8"/>
        <v>73</v>
      </c>
    </row>
    <row r="140" spans="2:19" x14ac:dyDescent="0.35">
      <c r="B140" s="543">
        <v>2007</v>
      </c>
      <c r="C140" s="543" t="s">
        <v>113</v>
      </c>
      <c r="D140" s="543">
        <v>44</v>
      </c>
      <c r="E140" s="543">
        <v>44</v>
      </c>
      <c r="F140" s="543">
        <v>38</v>
      </c>
      <c r="G140" s="543">
        <v>40</v>
      </c>
      <c r="H140" s="543">
        <v>10</v>
      </c>
      <c r="I140" s="543">
        <v>8</v>
      </c>
      <c r="J140" s="543">
        <v>7</v>
      </c>
      <c r="K140" s="543">
        <v>17</v>
      </c>
      <c r="L140" s="543">
        <v>26</v>
      </c>
      <c r="M140" s="543">
        <v>27</v>
      </c>
      <c r="N140" s="543">
        <v>48</v>
      </c>
      <c r="O140" s="543">
        <v>30</v>
      </c>
      <c r="P140" s="543">
        <f t="shared" si="6"/>
        <v>339</v>
      </c>
      <c r="Q140" s="543">
        <f t="shared" si="7"/>
        <v>48</v>
      </c>
      <c r="R140" s="611">
        <f t="shared" si="5"/>
        <v>54.333333333333336</v>
      </c>
      <c r="S140" s="611">
        <f t="shared" si="8"/>
        <v>73</v>
      </c>
    </row>
    <row r="141" spans="2:19" x14ac:dyDescent="0.35">
      <c r="B141" s="543">
        <v>2008</v>
      </c>
      <c r="C141" s="543" t="s">
        <v>113</v>
      </c>
      <c r="D141" s="543">
        <v>54</v>
      </c>
      <c r="E141" s="543">
        <v>25</v>
      </c>
      <c r="F141" s="543">
        <v>17</v>
      </c>
      <c r="G141" s="543">
        <v>30</v>
      </c>
      <c r="H141" s="543">
        <v>17</v>
      </c>
      <c r="I141" s="543">
        <v>5</v>
      </c>
      <c r="J141" s="543">
        <v>12</v>
      </c>
      <c r="K141" s="543">
        <v>39</v>
      </c>
      <c r="L141" s="543">
        <v>29</v>
      </c>
      <c r="M141" s="543">
        <v>18</v>
      </c>
      <c r="N141" s="543">
        <v>25</v>
      </c>
      <c r="O141" s="543">
        <v>28</v>
      </c>
      <c r="P141" s="543">
        <f t="shared" si="6"/>
        <v>299</v>
      </c>
      <c r="Q141" s="543">
        <f t="shared" si="7"/>
        <v>54</v>
      </c>
      <c r="R141" s="611">
        <f t="shared" si="5"/>
        <v>33.5</v>
      </c>
      <c r="S141" s="611">
        <f t="shared" si="8"/>
        <v>54</v>
      </c>
    </row>
    <row r="142" spans="2:19" s="66" customFormat="1" x14ac:dyDescent="0.35">
      <c r="B142" s="543" t="s">
        <v>250</v>
      </c>
      <c r="C142" s="543"/>
      <c r="D142" s="543"/>
      <c r="E142" s="543"/>
      <c r="F142" s="543"/>
      <c r="G142" s="543"/>
      <c r="H142" s="543"/>
      <c r="I142" s="543"/>
      <c r="J142" s="543"/>
      <c r="K142" s="543"/>
      <c r="L142" s="543"/>
      <c r="M142" s="543"/>
      <c r="N142" s="543"/>
      <c r="O142" s="543"/>
      <c r="P142" s="543"/>
      <c r="Q142" s="543"/>
      <c r="R142" s="611"/>
      <c r="S142" s="611">
        <f>+AVERAGE(S131:S141)</f>
        <v>87.545454545454547</v>
      </c>
    </row>
    <row r="143" spans="2:19" s="66" customFormat="1" x14ac:dyDescent="0.35">
      <c r="B143" s="543" t="s">
        <v>278</v>
      </c>
      <c r="C143" s="543"/>
      <c r="D143" s="543"/>
      <c r="E143" s="543"/>
      <c r="F143" s="543"/>
      <c r="G143" s="543"/>
      <c r="H143" s="543"/>
      <c r="I143" s="543"/>
      <c r="J143" s="543"/>
      <c r="K143" s="543"/>
      <c r="L143" s="543"/>
      <c r="M143" s="543"/>
      <c r="N143" s="543"/>
      <c r="O143" s="543"/>
      <c r="P143" s="543"/>
      <c r="Q143" s="543"/>
      <c r="R143" s="611"/>
      <c r="S143" s="611">
        <f>+MAX(S131:S141)</f>
        <v>147</v>
      </c>
    </row>
    <row r="144" spans="2:19" x14ac:dyDescent="0.35">
      <c r="B144" s="543">
        <v>1998</v>
      </c>
      <c r="C144" s="543" t="s">
        <v>194</v>
      </c>
      <c r="D144" s="543">
        <v>27</v>
      </c>
      <c r="E144" s="543">
        <v>42</v>
      </c>
      <c r="F144" s="543">
        <v>22</v>
      </c>
      <c r="G144" s="543">
        <v>15</v>
      </c>
      <c r="H144" s="543">
        <v>19</v>
      </c>
      <c r="I144" s="543">
        <v>53</v>
      </c>
      <c r="J144" s="543">
        <v>122</v>
      </c>
      <c r="K144" s="543">
        <v>79</v>
      </c>
      <c r="L144" s="543">
        <v>69</v>
      </c>
      <c r="M144" s="543">
        <v>48</v>
      </c>
      <c r="N144" s="543">
        <v>56</v>
      </c>
      <c r="O144" s="543">
        <v>64</v>
      </c>
      <c r="P144" s="543">
        <f t="shared" si="6"/>
        <v>616</v>
      </c>
      <c r="Q144" s="543">
        <f t="shared" si="7"/>
        <v>122</v>
      </c>
      <c r="R144" s="611">
        <f>+(SUM(D144:F144)+SUM(M143:O143))/3</f>
        <v>30.333333333333332</v>
      </c>
      <c r="S144" s="611">
        <f t="shared" si="8"/>
        <v>42</v>
      </c>
    </row>
    <row r="145" spans="2:19" x14ac:dyDescent="0.35">
      <c r="B145" s="543">
        <v>1999</v>
      </c>
      <c r="C145" s="543" t="s">
        <v>194</v>
      </c>
      <c r="D145" s="543">
        <v>52</v>
      </c>
      <c r="E145" s="543">
        <v>45</v>
      </c>
      <c r="F145" s="543">
        <v>29</v>
      </c>
      <c r="G145" s="543">
        <v>28</v>
      </c>
      <c r="H145" s="543">
        <v>32</v>
      </c>
      <c r="I145" s="543">
        <v>72</v>
      </c>
      <c r="J145" s="543">
        <v>124</v>
      </c>
      <c r="K145" s="543">
        <v>298</v>
      </c>
      <c r="L145" s="543">
        <v>596</v>
      </c>
      <c r="M145" s="543">
        <v>124</v>
      </c>
      <c r="N145" s="543">
        <v>12</v>
      </c>
      <c r="O145" s="543">
        <v>5</v>
      </c>
      <c r="P145" s="543">
        <f t="shared" si="6"/>
        <v>1417</v>
      </c>
      <c r="Q145" s="543">
        <f t="shared" si="7"/>
        <v>596</v>
      </c>
      <c r="R145" s="611">
        <f t="shared" si="5"/>
        <v>49</v>
      </c>
      <c r="S145" s="611">
        <f t="shared" si="8"/>
        <v>69</v>
      </c>
    </row>
    <row r="146" spans="2:19" x14ac:dyDescent="0.35">
      <c r="B146" s="543">
        <v>2000</v>
      </c>
      <c r="C146" s="543" t="s">
        <v>194</v>
      </c>
      <c r="D146" s="543">
        <v>6</v>
      </c>
      <c r="E146" s="543">
        <v>5</v>
      </c>
      <c r="F146" s="543">
        <v>8</v>
      </c>
      <c r="G146" s="543">
        <v>28</v>
      </c>
      <c r="H146" s="543">
        <v>62</v>
      </c>
      <c r="I146" s="543">
        <v>58</v>
      </c>
      <c r="J146" s="543">
        <v>23</v>
      </c>
      <c r="K146" s="543">
        <v>35</v>
      </c>
      <c r="L146" s="543">
        <v>37</v>
      </c>
      <c r="M146" s="543">
        <v>86</v>
      </c>
      <c r="N146" s="543">
        <v>87</v>
      </c>
      <c r="O146" s="543"/>
      <c r="P146" s="543">
        <f t="shared" si="6"/>
        <v>435</v>
      </c>
      <c r="Q146" s="543">
        <f t="shared" si="7"/>
        <v>87</v>
      </c>
      <c r="R146" s="611">
        <f t="shared" si="5"/>
        <v>26.666666666666668</v>
      </c>
      <c r="S146" s="611">
        <f t="shared" si="8"/>
        <v>596</v>
      </c>
    </row>
    <row r="147" spans="2:19" x14ac:dyDescent="0.35">
      <c r="B147" s="543">
        <v>2001</v>
      </c>
      <c r="C147" s="543" t="s">
        <v>194</v>
      </c>
      <c r="D147" s="543">
        <v>110</v>
      </c>
      <c r="E147" s="543">
        <v>25</v>
      </c>
      <c r="F147" s="543" t="s">
        <v>108</v>
      </c>
      <c r="G147" s="543" t="s">
        <v>108</v>
      </c>
      <c r="H147" s="543" t="s">
        <v>108</v>
      </c>
      <c r="I147" s="543" t="s">
        <v>108</v>
      </c>
      <c r="J147" s="543" t="s">
        <v>108</v>
      </c>
      <c r="K147" s="543" t="s">
        <v>108</v>
      </c>
      <c r="L147" s="543">
        <v>230</v>
      </c>
      <c r="M147" s="543">
        <v>219</v>
      </c>
      <c r="N147" s="543">
        <v>152</v>
      </c>
      <c r="O147" s="543">
        <v>149</v>
      </c>
      <c r="P147" s="543">
        <f t="shared" si="6"/>
        <v>885</v>
      </c>
      <c r="Q147" s="543">
        <f t="shared" si="7"/>
        <v>230</v>
      </c>
      <c r="R147" s="611">
        <f t="shared" si="5"/>
        <v>51.333333333333336</v>
      </c>
      <c r="S147" s="611">
        <f t="shared" si="8"/>
        <v>110</v>
      </c>
    </row>
    <row r="148" spans="2:19" x14ac:dyDescent="0.35">
      <c r="B148" s="543">
        <v>2002</v>
      </c>
      <c r="C148" s="543" t="s">
        <v>194</v>
      </c>
      <c r="D148" s="543"/>
      <c r="E148" s="543"/>
      <c r="F148" s="543"/>
      <c r="G148" s="543"/>
      <c r="H148" s="543"/>
      <c r="I148" s="543"/>
      <c r="J148" s="543"/>
      <c r="K148" s="543"/>
      <c r="L148" s="543"/>
      <c r="M148" s="543"/>
      <c r="N148" s="543"/>
      <c r="O148" s="543"/>
      <c r="P148" s="543">
        <f t="shared" si="6"/>
        <v>0</v>
      </c>
      <c r="Q148" s="543">
        <f t="shared" si="7"/>
        <v>0</v>
      </c>
      <c r="R148" s="611">
        <f t="shared" si="5"/>
        <v>86.666666666666671</v>
      </c>
      <c r="S148" s="611">
        <f t="shared" si="8"/>
        <v>230</v>
      </c>
    </row>
    <row r="149" spans="2:19" x14ac:dyDescent="0.35">
      <c r="B149" s="543">
        <v>2003</v>
      </c>
      <c r="C149" s="543" t="s">
        <v>194</v>
      </c>
      <c r="D149" s="543"/>
      <c r="E149" s="543"/>
      <c r="F149" s="543"/>
      <c r="G149" s="543"/>
      <c r="H149" s="543"/>
      <c r="I149" s="543"/>
      <c r="J149" s="543"/>
      <c r="K149" s="543"/>
      <c r="L149" s="543"/>
      <c r="M149" s="543"/>
      <c r="N149" s="543"/>
      <c r="O149" s="543"/>
      <c r="P149" s="543">
        <f t="shared" si="6"/>
        <v>0</v>
      </c>
      <c r="Q149" s="543">
        <f t="shared" si="7"/>
        <v>0</v>
      </c>
      <c r="R149" s="611">
        <f t="shared" si="5"/>
        <v>0</v>
      </c>
      <c r="S149" s="611">
        <f t="shared" si="8"/>
        <v>0</v>
      </c>
    </row>
    <row r="150" spans="2:19" x14ac:dyDescent="0.35">
      <c r="B150" s="543">
        <v>2004</v>
      </c>
      <c r="C150" s="543" t="s">
        <v>194</v>
      </c>
      <c r="D150" s="543">
        <v>3</v>
      </c>
      <c r="E150" s="543" t="s">
        <v>108</v>
      </c>
      <c r="F150" s="543" t="s">
        <v>108</v>
      </c>
      <c r="G150" s="543" t="s">
        <v>108</v>
      </c>
      <c r="H150" s="543" t="s">
        <v>108</v>
      </c>
      <c r="I150" s="543" t="s">
        <v>108</v>
      </c>
      <c r="J150" s="543" t="s">
        <v>108</v>
      </c>
      <c r="K150" s="543" t="s">
        <v>108</v>
      </c>
      <c r="L150" s="543">
        <v>233</v>
      </c>
      <c r="M150" s="543">
        <v>57</v>
      </c>
      <c r="N150" s="543">
        <v>27</v>
      </c>
      <c r="O150" s="543">
        <v>17</v>
      </c>
      <c r="P150" s="543">
        <f t="shared" si="6"/>
        <v>337</v>
      </c>
      <c r="Q150" s="543">
        <f t="shared" si="7"/>
        <v>233</v>
      </c>
      <c r="R150" s="611">
        <f t="shared" si="5"/>
        <v>0.5</v>
      </c>
      <c r="S150" s="611">
        <f t="shared" si="8"/>
        <v>3</v>
      </c>
    </row>
    <row r="151" spans="2:19" x14ac:dyDescent="0.35">
      <c r="B151" s="543">
        <v>2005</v>
      </c>
      <c r="C151" s="543" t="s">
        <v>194</v>
      </c>
      <c r="D151" s="543">
        <v>11</v>
      </c>
      <c r="E151" s="543">
        <v>10</v>
      </c>
      <c r="F151" s="543">
        <v>2</v>
      </c>
      <c r="G151" s="543" t="s">
        <v>108</v>
      </c>
      <c r="H151" s="543" t="s">
        <v>108</v>
      </c>
      <c r="I151" s="543" t="s">
        <v>108</v>
      </c>
      <c r="J151" s="543" t="s">
        <v>108</v>
      </c>
      <c r="K151" s="543" t="s">
        <v>108</v>
      </c>
      <c r="L151" s="543">
        <v>100</v>
      </c>
      <c r="M151" s="543">
        <v>141</v>
      </c>
      <c r="N151" s="543">
        <v>55</v>
      </c>
      <c r="O151" s="543">
        <v>9</v>
      </c>
      <c r="P151" s="543">
        <f t="shared" si="6"/>
        <v>328</v>
      </c>
      <c r="Q151" s="543">
        <f t="shared" si="7"/>
        <v>141</v>
      </c>
      <c r="R151" s="611">
        <f t="shared" si="5"/>
        <v>20.666666666666668</v>
      </c>
      <c r="S151" s="611">
        <f t="shared" si="8"/>
        <v>233</v>
      </c>
    </row>
    <row r="152" spans="2:19" x14ac:dyDescent="0.35">
      <c r="B152" s="543">
        <v>2006</v>
      </c>
      <c r="C152" s="543" t="s">
        <v>194</v>
      </c>
      <c r="D152" s="543">
        <v>5</v>
      </c>
      <c r="E152" s="543">
        <v>37</v>
      </c>
      <c r="F152" s="543">
        <v>14</v>
      </c>
      <c r="G152" s="543" t="s">
        <v>108</v>
      </c>
      <c r="H152" s="543" t="s">
        <v>108</v>
      </c>
      <c r="I152" s="543" t="s">
        <v>108</v>
      </c>
      <c r="J152" s="543" t="s">
        <v>108</v>
      </c>
      <c r="K152" s="543">
        <v>86</v>
      </c>
      <c r="L152" s="543">
        <v>726</v>
      </c>
      <c r="M152" s="543">
        <v>314</v>
      </c>
      <c r="N152" s="543">
        <v>3</v>
      </c>
      <c r="O152" s="543">
        <v>20</v>
      </c>
      <c r="P152" s="543">
        <f t="shared" si="6"/>
        <v>1205</v>
      </c>
      <c r="Q152" s="543">
        <f t="shared" si="7"/>
        <v>726</v>
      </c>
      <c r="R152" s="611">
        <f t="shared" si="5"/>
        <v>43.5</v>
      </c>
      <c r="S152" s="611">
        <f t="shared" si="8"/>
        <v>141</v>
      </c>
    </row>
    <row r="153" spans="2:19" x14ac:dyDescent="0.35">
      <c r="B153" s="543">
        <v>2007</v>
      </c>
      <c r="C153" s="543" t="s">
        <v>194</v>
      </c>
      <c r="D153" s="543"/>
      <c r="E153" s="543"/>
      <c r="F153" s="543"/>
      <c r="G153" s="543"/>
      <c r="H153" s="543"/>
      <c r="I153" s="543"/>
      <c r="J153" s="543"/>
      <c r="K153" s="543"/>
      <c r="L153" s="543"/>
      <c r="M153" s="543"/>
      <c r="N153" s="543"/>
      <c r="O153" s="543"/>
      <c r="P153" s="543">
        <f t="shared" si="6"/>
        <v>0</v>
      </c>
      <c r="Q153" s="543">
        <f t="shared" si="7"/>
        <v>0</v>
      </c>
      <c r="R153" s="611">
        <f t="shared" si="5"/>
        <v>56.166666666666664</v>
      </c>
      <c r="S153" s="611">
        <f t="shared" si="8"/>
        <v>726</v>
      </c>
    </row>
    <row r="154" spans="2:19" x14ac:dyDescent="0.35">
      <c r="B154" s="543">
        <v>2008</v>
      </c>
      <c r="C154" s="543" t="s">
        <v>194</v>
      </c>
      <c r="D154" s="543" t="s">
        <v>14</v>
      </c>
      <c r="E154" s="543">
        <v>2</v>
      </c>
      <c r="F154" s="543" t="s">
        <v>14</v>
      </c>
      <c r="G154" s="543" t="s">
        <v>14</v>
      </c>
      <c r="H154" s="543" t="s">
        <v>14</v>
      </c>
      <c r="I154" s="543" t="s">
        <v>14</v>
      </c>
      <c r="J154" s="543" t="s">
        <v>14</v>
      </c>
      <c r="K154" s="543">
        <v>23</v>
      </c>
      <c r="L154" s="543">
        <v>235</v>
      </c>
      <c r="M154" s="543">
        <v>80</v>
      </c>
      <c r="N154" s="543">
        <v>40</v>
      </c>
      <c r="O154" s="543" t="s">
        <v>14</v>
      </c>
      <c r="P154" s="543">
        <f t="shared" si="6"/>
        <v>380</v>
      </c>
      <c r="Q154" s="543">
        <f t="shared" si="7"/>
        <v>235</v>
      </c>
      <c r="R154" s="611">
        <f t="shared" si="5"/>
        <v>0.33333333333333331</v>
      </c>
      <c r="S154" s="611">
        <f t="shared" si="8"/>
        <v>2</v>
      </c>
    </row>
    <row r="155" spans="2:19" s="66" customFormat="1" x14ac:dyDescent="0.35">
      <c r="B155" s="543" t="s">
        <v>250</v>
      </c>
      <c r="C155" s="543"/>
      <c r="D155" s="543"/>
      <c r="E155" s="543"/>
      <c r="F155" s="543"/>
      <c r="G155" s="543"/>
      <c r="H155" s="543"/>
      <c r="I155" s="543"/>
      <c r="J155" s="543"/>
      <c r="K155" s="543"/>
      <c r="L155" s="543"/>
      <c r="M155" s="543"/>
      <c r="N155" s="543"/>
      <c r="O155" s="543"/>
      <c r="P155" s="543"/>
      <c r="Q155" s="543"/>
      <c r="R155" s="611"/>
      <c r="S155" s="611">
        <f>+AVERAGE(S144:S154)</f>
        <v>195.63636363636363</v>
      </c>
    </row>
    <row r="156" spans="2:19" s="66" customFormat="1" x14ac:dyDescent="0.35">
      <c r="B156" s="543" t="s">
        <v>278</v>
      </c>
      <c r="C156" s="543"/>
      <c r="D156" s="543"/>
      <c r="E156" s="543"/>
      <c r="F156" s="543"/>
      <c r="G156" s="543"/>
      <c r="H156" s="543"/>
      <c r="I156" s="543"/>
      <c r="J156" s="543"/>
      <c r="K156" s="543"/>
      <c r="L156" s="543"/>
      <c r="M156" s="543"/>
      <c r="N156" s="543"/>
      <c r="O156" s="543"/>
      <c r="P156" s="543"/>
      <c r="Q156" s="543"/>
      <c r="R156" s="611"/>
      <c r="S156" s="611">
        <f>+MAX(S144:S154)</f>
        <v>726</v>
      </c>
    </row>
    <row r="157" spans="2:19" x14ac:dyDescent="0.35">
      <c r="B157" s="543">
        <v>1998</v>
      </c>
      <c r="C157" s="543" t="s">
        <v>238</v>
      </c>
      <c r="D157" s="543">
        <v>64</v>
      </c>
      <c r="E157" s="543">
        <v>90</v>
      </c>
      <c r="F157" s="543">
        <v>85</v>
      </c>
      <c r="G157" s="543">
        <v>50</v>
      </c>
      <c r="H157" s="543" t="s">
        <v>231</v>
      </c>
      <c r="I157" s="543">
        <v>29</v>
      </c>
      <c r="J157" s="543">
        <v>58</v>
      </c>
      <c r="K157" s="543">
        <v>11</v>
      </c>
      <c r="L157" s="543">
        <v>12</v>
      </c>
      <c r="M157" s="543">
        <v>1</v>
      </c>
      <c r="N157" s="543">
        <v>66</v>
      </c>
      <c r="O157" s="543" t="s">
        <v>14</v>
      </c>
      <c r="P157" s="543">
        <f t="shared" si="6"/>
        <v>466</v>
      </c>
      <c r="Q157" s="543">
        <f t="shared" si="7"/>
        <v>90</v>
      </c>
      <c r="R157" s="611">
        <f>+(SUM(D157:F157)+SUM(M156:O156))/3</f>
        <v>79.666666666666671</v>
      </c>
      <c r="S157" s="611">
        <f t="shared" si="8"/>
        <v>90</v>
      </c>
    </row>
    <row r="158" spans="2:19" x14ac:dyDescent="0.35">
      <c r="B158" s="543">
        <v>1999</v>
      </c>
      <c r="C158" s="543" t="s">
        <v>238</v>
      </c>
      <c r="D158" s="543">
        <v>90</v>
      </c>
      <c r="E158" s="543">
        <v>106</v>
      </c>
      <c r="F158" s="543">
        <v>32</v>
      </c>
      <c r="G158" s="543">
        <v>50</v>
      </c>
      <c r="H158" s="543" t="s">
        <v>231</v>
      </c>
      <c r="I158" s="543" t="s">
        <v>231</v>
      </c>
      <c r="J158" s="543" t="s">
        <v>231</v>
      </c>
      <c r="K158" s="543" t="s">
        <v>231</v>
      </c>
      <c r="L158" s="543" t="s">
        <v>231</v>
      </c>
      <c r="M158" s="543">
        <v>50</v>
      </c>
      <c r="N158" s="543">
        <v>150</v>
      </c>
      <c r="O158" s="543">
        <v>120</v>
      </c>
      <c r="P158" s="543">
        <f t="shared" si="6"/>
        <v>598</v>
      </c>
      <c r="Q158" s="543">
        <f t="shared" si="7"/>
        <v>150</v>
      </c>
      <c r="R158" s="611">
        <f t="shared" si="5"/>
        <v>49.166666666666664</v>
      </c>
      <c r="S158" s="611">
        <f t="shared" si="8"/>
        <v>106</v>
      </c>
    </row>
    <row r="159" spans="2:19" x14ac:dyDescent="0.35">
      <c r="B159" s="543">
        <v>2000</v>
      </c>
      <c r="C159" s="543" t="s">
        <v>238</v>
      </c>
      <c r="D159" s="543"/>
      <c r="E159" s="543"/>
      <c r="F159" s="543"/>
      <c r="G159" s="543"/>
      <c r="H159" s="543"/>
      <c r="I159" s="543"/>
      <c r="J159" s="543"/>
      <c r="K159" s="543"/>
      <c r="L159" s="543"/>
      <c r="M159" s="543"/>
      <c r="N159" s="543"/>
      <c r="O159" s="543"/>
      <c r="P159" s="543">
        <f t="shared" si="6"/>
        <v>0</v>
      </c>
      <c r="Q159" s="543">
        <f t="shared" si="7"/>
        <v>0</v>
      </c>
      <c r="R159" s="611">
        <f t="shared" si="5"/>
        <v>53.333333333333336</v>
      </c>
      <c r="S159" s="611">
        <f t="shared" si="8"/>
        <v>150</v>
      </c>
    </row>
    <row r="160" spans="2:19" x14ac:dyDescent="0.35">
      <c r="B160" s="543">
        <v>2001</v>
      </c>
      <c r="C160" s="543" t="s">
        <v>238</v>
      </c>
      <c r="D160" s="543">
        <v>65</v>
      </c>
      <c r="E160" s="543" t="s">
        <v>108</v>
      </c>
      <c r="F160" s="543">
        <v>80</v>
      </c>
      <c r="G160" s="543">
        <v>65</v>
      </c>
      <c r="H160" s="543">
        <v>24</v>
      </c>
      <c r="I160" s="543" t="s">
        <v>108</v>
      </c>
      <c r="J160" s="543" t="s">
        <v>108</v>
      </c>
      <c r="K160" s="543" t="s">
        <v>108</v>
      </c>
      <c r="L160" s="543">
        <v>22</v>
      </c>
      <c r="M160" s="543">
        <v>16</v>
      </c>
      <c r="N160" s="543">
        <v>64</v>
      </c>
      <c r="O160" s="543">
        <v>130</v>
      </c>
      <c r="P160" s="543">
        <f t="shared" si="6"/>
        <v>466</v>
      </c>
      <c r="Q160" s="543">
        <f t="shared" si="7"/>
        <v>130</v>
      </c>
      <c r="R160" s="611">
        <f t="shared" si="5"/>
        <v>24.166666666666668</v>
      </c>
      <c r="S160" s="611">
        <f t="shared" si="8"/>
        <v>80</v>
      </c>
    </row>
    <row r="161" spans="2:19" x14ac:dyDescent="0.35">
      <c r="B161" s="543">
        <v>2002</v>
      </c>
      <c r="C161" s="543" t="s">
        <v>238</v>
      </c>
      <c r="D161" s="543"/>
      <c r="E161" s="543"/>
      <c r="F161" s="543"/>
      <c r="G161" s="543"/>
      <c r="H161" s="543"/>
      <c r="I161" s="543"/>
      <c r="J161" s="543"/>
      <c r="K161" s="543"/>
      <c r="L161" s="543"/>
      <c r="M161" s="543"/>
      <c r="N161" s="543"/>
      <c r="O161" s="543"/>
      <c r="P161" s="543">
        <f t="shared" si="6"/>
        <v>0</v>
      </c>
      <c r="Q161" s="543">
        <f t="shared" si="7"/>
        <v>0</v>
      </c>
      <c r="R161" s="611">
        <f t="shared" si="5"/>
        <v>35</v>
      </c>
      <c r="S161" s="611">
        <f t="shared" si="8"/>
        <v>130</v>
      </c>
    </row>
    <row r="162" spans="2:19" x14ac:dyDescent="0.35">
      <c r="B162" s="543">
        <v>2003</v>
      </c>
      <c r="C162" s="543" t="s">
        <v>238</v>
      </c>
      <c r="D162" s="543">
        <v>42</v>
      </c>
      <c r="E162" s="543">
        <v>56</v>
      </c>
      <c r="F162" s="543">
        <v>22</v>
      </c>
      <c r="G162" s="543">
        <v>70</v>
      </c>
      <c r="H162" s="543"/>
      <c r="I162" s="543"/>
      <c r="J162" s="543"/>
      <c r="K162" s="543"/>
      <c r="L162" s="543"/>
      <c r="M162" s="543"/>
      <c r="N162" s="543"/>
      <c r="O162" s="543"/>
      <c r="P162" s="543">
        <f t="shared" si="6"/>
        <v>190</v>
      </c>
      <c r="Q162" s="543">
        <f t="shared" si="7"/>
        <v>70</v>
      </c>
      <c r="R162" s="611">
        <f t="shared" si="5"/>
        <v>20</v>
      </c>
      <c r="S162" s="611">
        <f t="shared" si="8"/>
        <v>70</v>
      </c>
    </row>
    <row r="163" spans="2:19" x14ac:dyDescent="0.35">
      <c r="B163" s="543">
        <v>2004</v>
      </c>
      <c r="C163" s="543" t="s">
        <v>240</v>
      </c>
      <c r="D163" s="543">
        <v>68</v>
      </c>
      <c r="E163" s="543">
        <v>46</v>
      </c>
      <c r="F163" s="543">
        <v>59</v>
      </c>
      <c r="G163" s="543">
        <v>21</v>
      </c>
      <c r="H163" s="543">
        <v>13</v>
      </c>
      <c r="I163" s="543">
        <v>16</v>
      </c>
      <c r="J163" s="543">
        <v>5</v>
      </c>
      <c r="K163" s="543">
        <v>6</v>
      </c>
      <c r="L163" s="543" t="s">
        <v>108</v>
      </c>
      <c r="M163" s="543">
        <v>40</v>
      </c>
      <c r="N163" s="543">
        <v>44</v>
      </c>
      <c r="O163" s="543">
        <v>39</v>
      </c>
      <c r="P163" s="543">
        <f t="shared" si="6"/>
        <v>357</v>
      </c>
      <c r="Q163" s="543">
        <f t="shared" si="7"/>
        <v>68</v>
      </c>
      <c r="R163" s="611">
        <f t="shared" si="5"/>
        <v>28.833333333333332</v>
      </c>
      <c r="S163" s="611">
        <f t="shared" si="8"/>
        <v>68</v>
      </c>
    </row>
    <row r="164" spans="2:19" x14ac:dyDescent="0.35">
      <c r="B164" s="543">
        <v>2005</v>
      </c>
      <c r="C164" s="543" t="s">
        <v>240</v>
      </c>
      <c r="D164" s="543">
        <v>35</v>
      </c>
      <c r="E164" s="543">
        <v>60</v>
      </c>
      <c r="F164" s="543">
        <v>53</v>
      </c>
      <c r="G164" s="543">
        <v>30</v>
      </c>
      <c r="H164" s="543">
        <v>6</v>
      </c>
      <c r="I164" s="543">
        <v>12</v>
      </c>
      <c r="J164" s="543" t="s">
        <v>108</v>
      </c>
      <c r="K164" s="543" t="s">
        <v>108</v>
      </c>
      <c r="L164" s="543">
        <v>6</v>
      </c>
      <c r="M164" s="543">
        <v>45</v>
      </c>
      <c r="N164" s="543">
        <v>71</v>
      </c>
      <c r="O164" s="543">
        <v>10</v>
      </c>
      <c r="P164" s="543">
        <f t="shared" si="6"/>
        <v>328</v>
      </c>
      <c r="Q164" s="543">
        <f t="shared" si="7"/>
        <v>71</v>
      </c>
      <c r="R164" s="611">
        <f t="shared" si="5"/>
        <v>45.166666666666664</v>
      </c>
      <c r="S164" s="611">
        <f t="shared" si="8"/>
        <v>60</v>
      </c>
    </row>
    <row r="165" spans="2:19" x14ac:dyDescent="0.35">
      <c r="B165" s="543">
        <v>2006</v>
      </c>
      <c r="C165" s="543" t="s">
        <v>240</v>
      </c>
      <c r="D165" s="543">
        <v>81</v>
      </c>
      <c r="E165" s="543">
        <v>38</v>
      </c>
      <c r="F165" s="543">
        <v>26</v>
      </c>
      <c r="G165" s="543">
        <v>28</v>
      </c>
      <c r="H165" s="543" t="s">
        <v>108</v>
      </c>
      <c r="I165" s="543" t="s">
        <v>108</v>
      </c>
      <c r="J165" s="543" t="s">
        <v>108</v>
      </c>
      <c r="K165" s="543" t="s">
        <v>108</v>
      </c>
      <c r="L165" s="543" t="s">
        <v>108</v>
      </c>
      <c r="M165" s="543">
        <v>23</v>
      </c>
      <c r="N165" s="543">
        <v>24</v>
      </c>
      <c r="O165" s="543">
        <v>65</v>
      </c>
      <c r="P165" s="543">
        <f t="shared" si="6"/>
        <v>285</v>
      </c>
      <c r="Q165" s="543">
        <f t="shared" si="7"/>
        <v>81</v>
      </c>
      <c r="R165" s="611">
        <f t="shared" si="5"/>
        <v>45.166666666666664</v>
      </c>
      <c r="S165" s="611">
        <f t="shared" si="8"/>
        <v>81</v>
      </c>
    </row>
    <row r="166" spans="2:19" x14ac:dyDescent="0.35">
      <c r="B166" s="543">
        <v>2007</v>
      </c>
      <c r="C166" s="543" t="s">
        <v>240</v>
      </c>
      <c r="D166" s="543">
        <v>92</v>
      </c>
      <c r="E166" s="543">
        <v>82</v>
      </c>
      <c r="F166" s="543" t="s">
        <v>108</v>
      </c>
      <c r="G166" s="543" t="s">
        <v>108</v>
      </c>
      <c r="H166" s="543" t="s">
        <v>108</v>
      </c>
      <c r="I166" s="543" t="s">
        <v>108</v>
      </c>
      <c r="J166" s="543" t="s">
        <v>108</v>
      </c>
      <c r="K166" s="543" t="s">
        <v>108</v>
      </c>
      <c r="L166" s="543">
        <v>20</v>
      </c>
      <c r="M166" s="543">
        <v>39</v>
      </c>
      <c r="N166" s="543">
        <v>75</v>
      </c>
      <c r="O166" s="543">
        <v>78</v>
      </c>
      <c r="P166" s="543">
        <f t="shared" si="6"/>
        <v>386</v>
      </c>
      <c r="Q166" s="543">
        <f t="shared" si="7"/>
        <v>92</v>
      </c>
      <c r="R166" s="611">
        <f t="shared" si="5"/>
        <v>47.666666666666664</v>
      </c>
      <c r="S166" s="611">
        <f t="shared" si="8"/>
        <v>92</v>
      </c>
    </row>
    <row r="167" spans="2:19" x14ac:dyDescent="0.35">
      <c r="B167" s="543">
        <v>2008</v>
      </c>
      <c r="C167" s="543" t="s">
        <v>240</v>
      </c>
      <c r="D167" s="543"/>
      <c r="E167" s="543"/>
      <c r="F167" s="543"/>
      <c r="G167" s="543"/>
      <c r="H167" s="543"/>
      <c r="I167" s="543"/>
      <c r="J167" s="543"/>
      <c r="K167" s="543"/>
      <c r="L167" s="543"/>
      <c r="M167" s="543"/>
      <c r="N167" s="543"/>
      <c r="O167" s="543"/>
      <c r="P167" s="543">
        <f t="shared" si="6"/>
        <v>0</v>
      </c>
      <c r="Q167" s="543">
        <f t="shared" si="7"/>
        <v>0</v>
      </c>
      <c r="R167" s="611">
        <f>+(SUM(D167:F167)+SUM(M166:O166))/6</f>
        <v>32</v>
      </c>
      <c r="S167" s="611">
        <f>+MAX(L166,M166,N166,O166,D167,E167,F167,G167)</f>
        <v>78</v>
      </c>
    </row>
    <row r="168" spans="2:19" s="66" customFormat="1" x14ac:dyDescent="0.35">
      <c r="B168" s="543" t="s">
        <v>250</v>
      </c>
      <c r="C168" s="543"/>
      <c r="D168" s="543"/>
      <c r="E168" s="543"/>
      <c r="F168" s="543"/>
      <c r="G168" s="543"/>
      <c r="H168" s="543"/>
      <c r="I168" s="543"/>
      <c r="J168" s="543"/>
      <c r="K168" s="543"/>
      <c r="L168" s="543"/>
      <c r="M168" s="543"/>
      <c r="N168" s="543"/>
      <c r="O168" s="543"/>
      <c r="P168" s="543"/>
      <c r="Q168" s="543"/>
      <c r="R168" s="611"/>
      <c r="S168" s="611">
        <f>+AVERAGE(S157:S167)</f>
        <v>91.36363636363636</v>
      </c>
    </row>
    <row r="169" spans="2:19" s="66" customFormat="1" x14ac:dyDescent="0.35">
      <c r="B169" s="543" t="s">
        <v>278</v>
      </c>
      <c r="C169" s="543"/>
      <c r="D169" s="543"/>
      <c r="E169" s="543"/>
      <c r="F169" s="543"/>
      <c r="G169" s="543"/>
      <c r="H169" s="543"/>
      <c r="I169" s="543"/>
      <c r="J169" s="543"/>
      <c r="K169" s="543"/>
      <c r="L169" s="543"/>
      <c r="M169" s="543"/>
      <c r="N169" s="543"/>
      <c r="O169" s="543"/>
      <c r="P169" s="543"/>
      <c r="Q169" s="543"/>
      <c r="R169" s="611"/>
      <c r="S169" s="611">
        <f>+MAX(S157:S167)</f>
        <v>150</v>
      </c>
    </row>
    <row r="170" spans="2:19" x14ac:dyDescent="0.35">
      <c r="B170" s="543">
        <v>1998</v>
      </c>
      <c r="C170" s="543" t="s">
        <v>54</v>
      </c>
      <c r="D170" s="543">
        <v>594</v>
      </c>
      <c r="E170" s="543">
        <v>387</v>
      </c>
      <c r="F170" s="543">
        <v>206</v>
      </c>
      <c r="G170" s="543">
        <v>120</v>
      </c>
      <c r="H170" s="543">
        <v>69</v>
      </c>
      <c r="I170" s="543">
        <v>53</v>
      </c>
      <c r="J170" s="543">
        <v>378</v>
      </c>
      <c r="K170" s="543">
        <v>702</v>
      </c>
      <c r="L170" s="543">
        <v>807</v>
      </c>
      <c r="M170" s="543">
        <v>671</v>
      </c>
      <c r="N170" s="543">
        <v>1151</v>
      </c>
      <c r="O170" s="543">
        <v>1006</v>
      </c>
      <c r="P170" s="543">
        <f t="shared" si="6"/>
        <v>6144</v>
      </c>
      <c r="Q170" s="543">
        <f t="shared" si="7"/>
        <v>1151</v>
      </c>
      <c r="R170" s="611">
        <f>+(SUM(D170:F170)+SUM(M169:O169))/3</f>
        <v>395.66666666666669</v>
      </c>
      <c r="S170" s="611">
        <f t="shared" si="8"/>
        <v>594</v>
      </c>
    </row>
    <row r="171" spans="2:19" x14ac:dyDescent="0.35">
      <c r="B171" s="543">
        <v>1999</v>
      </c>
      <c r="C171" s="543" t="s">
        <v>54</v>
      </c>
      <c r="D171" s="543">
        <v>1004</v>
      </c>
      <c r="E171" s="543">
        <v>967</v>
      </c>
      <c r="F171" s="543">
        <v>826</v>
      </c>
      <c r="G171" s="543">
        <v>190</v>
      </c>
      <c r="H171" s="543">
        <v>71</v>
      </c>
      <c r="I171" s="543">
        <v>116</v>
      </c>
      <c r="J171" s="543">
        <v>269</v>
      </c>
      <c r="K171" s="543">
        <v>516</v>
      </c>
      <c r="L171" s="543">
        <v>516</v>
      </c>
      <c r="M171" s="543">
        <v>1190</v>
      </c>
      <c r="N171" s="543">
        <v>1417</v>
      </c>
      <c r="O171" s="543">
        <v>482</v>
      </c>
      <c r="P171" s="543">
        <f t="shared" si="6"/>
        <v>7564</v>
      </c>
      <c r="Q171" s="543">
        <f t="shared" si="7"/>
        <v>1417</v>
      </c>
      <c r="R171" s="611">
        <f t="shared" si="5"/>
        <v>937.5</v>
      </c>
      <c r="S171" s="611">
        <f t="shared" si="8"/>
        <v>1151</v>
      </c>
    </row>
    <row r="172" spans="2:19" x14ac:dyDescent="0.35">
      <c r="B172" s="543">
        <v>2000</v>
      </c>
      <c r="C172" s="543" t="s">
        <v>54</v>
      </c>
      <c r="D172" s="543">
        <v>616</v>
      </c>
      <c r="E172" s="543">
        <v>560</v>
      </c>
      <c r="F172" s="543">
        <v>183</v>
      </c>
      <c r="G172" s="543">
        <v>197</v>
      </c>
      <c r="H172" s="543">
        <v>164</v>
      </c>
      <c r="I172" s="543">
        <v>82</v>
      </c>
      <c r="J172" s="543">
        <v>111</v>
      </c>
      <c r="K172" s="543">
        <v>210</v>
      </c>
      <c r="L172" s="543">
        <v>545</v>
      </c>
      <c r="M172" s="543">
        <v>660</v>
      </c>
      <c r="N172" s="543">
        <v>450</v>
      </c>
      <c r="O172" s="543">
        <v>1750</v>
      </c>
      <c r="P172" s="543">
        <f t="shared" si="6"/>
        <v>5528</v>
      </c>
      <c r="Q172" s="543">
        <f t="shared" si="7"/>
        <v>1750</v>
      </c>
      <c r="R172" s="611">
        <f t="shared" si="5"/>
        <v>741.33333333333337</v>
      </c>
      <c r="S172" s="611">
        <f t="shared" si="8"/>
        <v>1417</v>
      </c>
    </row>
    <row r="173" spans="2:19" x14ac:dyDescent="0.35">
      <c r="B173" s="543">
        <v>2001</v>
      </c>
      <c r="C173" s="543" t="s">
        <v>54</v>
      </c>
      <c r="D173" s="543">
        <v>568</v>
      </c>
      <c r="E173" s="543">
        <v>431</v>
      </c>
      <c r="F173" s="543">
        <v>105</v>
      </c>
      <c r="G173" s="543">
        <v>140</v>
      </c>
      <c r="H173" s="543" t="s">
        <v>108</v>
      </c>
      <c r="I173" s="543" t="s">
        <v>108</v>
      </c>
      <c r="J173" s="543" t="s">
        <v>108</v>
      </c>
      <c r="K173" s="543" t="s">
        <v>108</v>
      </c>
      <c r="L173" s="543">
        <v>179</v>
      </c>
      <c r="M173" s="543">
        <v>365</v>
      </c>
      <c r="N173" s="543">
        <v>2091</v>
      </c>
      <c r="O173" s="543">
        <v>1899</v>
      </c>
      <c r="P173" s="543">
        <f t="shared" si="6"/>
        <v>5778</v>
      </c>
      <c r="Q173" s="543">
        <f t="shared" si="7"/>
        <v>2091</v>
      </c>
      <c r="R173" s="611">
        <f t="shared" si="5"/>
        <v>660.66666666666663</v>
      </c>
      <c r="S173" s="611">
        <f t="shared" si="8"/>
        <v>1750</v>
      </c>
    </row>
    <row r="174" spans="2:19" x14ac:dyDescent="0.35">
      <c r="B174" s="543">
        <v>2002</v>
      </c>
      <c r="C174" s="543" t="s">
        <v>54</v>
      </c>
      <c r="D174" s="574">
        <v>151</v>
      </c>
      <c r="E174" s="574">
        <v>100</v>
      </c>
      <c r="F174" s="574">
        <v>50</v>
      </c>
      <c r="G174" s="574" t="s">
        <v>14</v>
      </c>
      <c r="H174" s="574" t="s">
        <v>14</v>
      </c>
      <c r="I174" s="574" t="s">
        <v>14</v>
      </c>
      <c r="J174" s="574" t="s">
        <v>14</v>
      </c>
      <c r="K174" s="574">
        <v>653</v>
      </c>
      <c r="L174" s="574">
        <v>424</v>
      </c>
      <c r="M174" s="574">
        <v>1116</v>
      </c>
      <c r="N174" s="574">
        <v>386</v>
      </c>
      <c r="O174" s="574">
        <v>480</v>
      </c>
      <c r="P174" s="543">
        <f t="shared" si="6"/>
        <v>3360</v>
      </c>
      <c r="Q174" s="543">
        <f t="shared" si="7"/>
        <v>1116</v>
      </c>
      <c r="R174" s="611">
        <f t="shared" ref="R174:R180" si="9">+(SUM(D174:F174)+SUM(M173:O173))/6</f>
        <v>776</v>
      </c>
      <c r="S174" s="611">
        <f t="shared" si="8"/>
        <v>2091</v>
      </c>
    </row>
    <row r="175" spans="2:19" x14ac:dyDescent="0.35">
      <c r="B175" s="543">
        <v>2003</v>
      </c>
      <c r="C175" s="543" t="s">
        <v>54</v>
      </c>
      <c r="D175" s="543">
        <v>391</v>
      </c>
      <c r="E175" s="543">
        <v>2303</v>
      </c>
      <c r="F175" s="543">
        <v>526</v>
      </c>
      <c r="G175" s="543"/>
      <c r="H175" s="543"/>
      <c r="I175" s="543"/>
      <c r="J175" s="543"/>
      <c r="K175" s="543"/>
      <c r="L175" s="543">
        <v>368</v>
      </c>
      <c r="M175" s="543">
        <v>635</v>
      </c>
      <c r="N175" s="543">
        <v>420</v>
      </c>
      <c r="O175" s="543">
        <v>729</v>
      </c>
      <c r="P175" s="543">
        <f t="shared" si="6"/>
        <v>5372</v>
      </c>
      <c r="Q175" s="543">
        <f t="shared" si="7"/>
        <v>2303</v>
      </c>
      <c r="R175" s="611">
        <f t="shared" si="9"/>
        <v>867</v>
      </c>
      <c r="S175" s="611">
        <f t="shared" si="8"/>
        <v>2303</v>
      </c>
    </row>
    <row r="176" spans="2:19" x14ac:dyDescent="0.35">
      <c r="B176" s="543">
        <v>2004</v>
      </c>
      <c r="C176" s="543" t="s">
        <v>54</v>
      </c>
      <c r="D176" s="543">
        <v>233</v>
      </c>
      <c r="E176" s="543">
        <v>227</v>
      </c>
      <c r="F176" s="543">
        <v>164</v>
      </c>
      <c r="G176" s="543">
        <v>20</v>
      </c>
      <c r="H176" s="543" t="s">
        <v>108</v>
      </c>
      <c r="I176" s="543" t="s">
        <v>108</v>
      </c>
      <c r="J176" s="543">
        <v>84</v>
      </c>
      <c r="K176" s="543" t="s">
        <v>108</v>
      </c>
      <c r="L176" s="543">
        <v>319</v>
      </c>
      <c r="M176" s="543">
        <v>487</v>
      </c>
      <c r="N176" s="543">
        <v>584</v>
      </c>
      <c r="O176" s="543">
        <v>558</v>
      </c>
      <c r="P176" s="543">
        <f t="shared" si="6"/>
        <v>2676</v>
      </c>
      <c r="Q176" s="543">
        <f t="shared" si="7"/>
        <v>584</v>
      </c>
      <c r="R176" s="611">
        <f t="shared" si="9"/>
        <v>401.33333333333331</v>
      </c>
      <c r="S176" s="611">
        <f t="shared" si="8"/>
        <v>729</v>
      </c>
    </row>
    <row r="177" spans="2:19" x14ac:dyDescent="0.35">
      <c r="B177" s="543">
        <v>2005</v>
      </c>
      <c r="C177" s="543" t="s">
        <v>54</v>
      </c>
      <c r="D177" s="543">
        <v>800</v>
      </c>
      <c r="E177" s="543">
        <v>240</v>
      </c>
      <c r="F177" s="543">
        <v>378</v>
      </c>
      <c r="G177" s="543" t="s">
        <v>108</v>
      </c>
      <c r="H177" s="543">
        <v>14</v>
      </c>
      <c r="I177" s="543" t="s">
        <v>108</v>
      </c>
      <c r="J177" s="543" t="s">
        <v>108</v>
      </c>
      <c r="K177" s="543" t="s">
        <v>108</v>
      </c>
      <c r="L177" s="543">
        <v>241</v>
      </c>
      <c r="M177" s="543">
        <v>119</v>
      </c>
      <c r="N177" s="543">
        <v>105</v>
      </c>
      <c r="O177" s="543">
        <v>820</v>
      </c>
      <c r="P177" s="543">
        <f t="shared" si="6"/>
        <v>2717</v>
      </c>
      <c r="Q177" s="543">
        <f t="shared" si="7"/>
        <v>820</v>
      </c>
      <c r="R177" s="611">
        <f t="shared" si="9"/>
        <v>507.83333333333331</v>
      </c>
      <c r="S177" s="611">
        <f t="shared" si="8"/>
        <v>800</v>
      </c>
    </row>
    <row r="178" spans="2:19" x14ac:dyDescent="0.35">
      <c r="B178" s="543">
        <v>2006</v>
      </c>
      <c r="C178" s="543" t="s">
        <v>54</v>
      </c>
      <c r="D178" s="543">
        <v>465</v>
      </c>
      <c r="E178" s="543">
        <v>282</v>
      </c>
      <c r="F178" s="543">
        <v>125</v>
      </c>
      <c r="G178" s="543" t="s">
        <v>108</v>
      </c>
      <c r="H178" s="543">
        <v>6</v>
      </c>
      <c r="I178" s="543">
        <v>19</v>
      </c>
      <c r="J178" s="543" t="s">
        <v>108</v>
      </c>
      <c r="K178" s="543" t="s">
        <v>108</v>
      </c>
      <c r="L178" s="543">
        <v>51</v>
      </c>
      <c r="M178" s="543">
        <v>96</v>
      </c>
      <c r="N178" s="543">
        <v>401</v>
      </c>
      <c r="O178" s="543">
        <v>429</v>
      </c>
      <c r="P178" s="543">
        <f t="shared" si="6"/>
        <v>1874</v>
      </c>
      <c r="Q178" s="543">
        <f t="shared" si="7"/>
        <v>465</v>
      </c>
      <c r="R178" s="611">
        <f t="shared" si="9"/>
        <v>319.33333333333331</v>
      </c>
      <c r="S178" s="611">
        <f t="shared" si="8"/>
        <v>820</v>
      </c>
    </row>
    <row r="179" spans="2:19" x14ac:dyDescent="0.35">
      <c r="B179" s="543">
        <v>2007</v>
      </c>
      <c r="C179" s="543" t="s">
        <v>54</v>
      </c>
      <c r="D179" s="543">
        <v>580</v>
      </c>
      <c r="E179" s="543">
        <v>490</v>
      </c>
      <c r="F179" s="543">
        <v>72</v>
      </c>
      <c r="G179" s="543">
        <v>4</v>
      </c>
      <c r="H179" s="543">
        <v>6</v>
      </c>
      <c r="I179" s="543">
        <v>207</v>
      </c>
      <c r="J179" s="543">
        <v>6</v>
      </c>
      <c r="K179" s="543">
        <v>11</v>
      </c>
      <c r="L179" s="543">
        <v>9</v>
      </c>
      <c r="M179" s="543">
        <v>23</v>
      </c>
      <c r="N179" s="543">
        <v>130</v>
      </c>
      <c r="O179" s="543">
        <v>850</v>
      </c>
      <c r="P179" s="543">
        <f t="shared" si="6"/>
        <v>2388</v>
      </c>
      <c r="Q179" s="543">
        <f t="shared" si="7"/>
        <v>850</v>
      </c>
      <c r="R179" s="611">
        <f t="shared" si="9"/>
        <v>344.66666666666669</v>
      </c>
      <c r="S179" s="611">
        <f t="shared" si="8"/>
        <v>580</v>
      </c>
    </row>
    <row r="180" spans="2:19" x14ac:dyDescent="0.35">
      <c r="B180" s="543">
        <v>2008</v>
      </c>
      <c r="C180" s="543" t="s">
        <v>54</v>
      </c>
      <c r="D180" s="543">
        <v>450</v>
      </c>
      <c r="E180" s="543">
        <v>115</v>
      </c>
      <c r="F180" s="543">
        <v>71</v>
      </c>
      <c r="G180" s="543">
        <v>85</v>
      </c>
      <c r="H180" s="543" t="s">
        <v>14</v>
      </c>
      <c r="I180" s="543">
        <v>7</v>
      </c>
      <c r="J180" s="543" t="s">
        <v>14</v>
      </c>
      <c r="K180" s="543" t="s">
        <v>14</v>
      </c>
      <c r="L180" s="543" t="s">
        <v>14</v>
      </c>
      <c r="M180" s="543" t="s">
        <v>14</v>
      </c>
      <c r="N180" s="543" t="s">
        <v>14</v>
      </c>
      <c r="O180" s="543">
        <v>550</v>
      </c>
      <c r="P180" s="543">
        <f t="shared" si="6"/>
        <v>1278</v>
      </c>
      <c r="Q180" s="543">
        <f t="shared" si="7"/>
        <v>550</v>
      </c>
      <c r="R180" s="611">
        <f t="shared" si="9"/>
        <v>273.16666666666669</v>
      </c>
      <c r="S180" s="611">
        <f t="shared" si="8"/>
        <v>850</v>
      </c>
    </row>
    <row r="181" spans="2:19" s="66" customFormat="1" x14ac:dyDescent="0.35">
      <c r="B181" s="543">
        <v>2009</v>
      </c>
      <c r="C181" s="543" t="s">
        <v>54</v>
      </c>
      <c r="D181" s="612">
        <v>561</v>
      </c>
      <c r="E181" s="612">
        <v>529</v>
      </c>
      <c r="F181" s="612">
        <v>466</v>
      </c>
      <c r="G181" s="612">
        <v>8</v>
      </c>
      <c r="H181" s="612">
        <v>2</v>
      </c>
      <c r="I181" s="612">
        <v>20</v>
      </c>
      <c r="J181" s="543"/>
      <c r="K181" s="612">
        <v>140</v>
      </c>
      <c r="L181" s="543"/>
      <c r="M181" s="612">
        <v>920</v>
      </c>
      <c r="N181" s="612">
        <v>1005</v>
      </c>
      <c r="O181" s="612">
        <v>553</v>
      </c>
      <c r="P181" s="543"/>
      <c r="Q181" s="543"/>
      <c r="R181" s="611"/>
      <c r="S181" s="611">
        <f t="shared" si="8"/>
        <v>561</v>
      </c>
    </row>
    <row r="182" spans="2:19" x14ac:dyDescent="0.35">
      <c r="B182" s="543" t="s">
        <v>250</v>
      </c>
      <c r="C182" s="543"/>
      <c r="D182" s="543"/>
      <c r="E182" s="543"/>
      <c r="F182" s="543"/>
      <c r="G182" s="543"/>
      <c r="H182" s="543"/>
      <c r="I182" s="543"/>
      <c r="J182" s="543"/>
      <c r="K182" s="543"/>
      <c r="L182" s="543"/>
      <c r="M182" s="543"/>
      <c r="N182" s="543"/>
      <c r="O182" s="543"/>
      <c r="P182" s="543"/>
      <c r="Q182" s="543"/>
      <c r="R182" s="611"/>
      <c r="S182" s="611">
        <f>+AVERAGE(S175:S181)</f>
        <v>949</v>
      </c>
    </row>
    <row r="183" spans="2:19" x14ac:dyDescent="0.35">
      <c r="B183" s="543" t="s">
        <v>278</v>
      </c>
      <c r="C183" s="543"/>
      <c r="D183" s="543"/>
      <c r="E183" s="543"/>
      <c r="F183" s="543"/>
      <c r="G183" s="543"/>
      <c r="H183" s="543"/>
      <c r="I183" s="543"/>
      <c r="J183" s="543"/>
      <c r="K183" s="543"/>
      <c r="L183" s="543"/>
      <c r="M183" s="543"/>
      <c r="N183" s="543"/>
      <c r="O183" s="543"/>
      <c r="P183" s="543"/>
      <c r="Q183" s="543"/>
      <c r="R183" s="611"/>
      <c r="S183" s="611">
        <f>+MAX(S170:S180)</f>
        <v>2303</v>
      </c>
    </row>
    <row r="190" spans="2:19" x14ac:dyDescent="0.35">
      <c r="B190" s="66"/>
      <c r="C190" s="66"/>
      <c r="D190" s="91"/>
      <c r="E190" s="91"/>
      <c r="F190" s="91"/>
      <c r="G190" s="91"/>
      <c r="H190" s="91"/>
      <c r="I190" s="91"/>
      <c r="J190" s="66"/>
      <c r="K190" s="91"/>
      <c r="L190" s="66"/>
      <c r="M190" s="91"/>
      <c r="N190" s="91"/>
      <c r="O190" s="91"/>
      <c r="P190" s="66"/>
      <c r="Q190" s="66"/>
      <c r="R190" s="29"/>
      <c r="S190" s="29"/>
    </row>
    <row r="191" spans="2:19" x14ac:dyDescent="0.35">
      <c r="B191" s="66"/>
      <c r="C191" s="66"/>
      <c r="D191" s="92"/>
      <c r="E191" s="92"/>
      <c r="F191" s="92"/>
      <c r="G191" s="92"/>
      <c r="H191" s="92"/>
      <c r="I191" s="92"/>
      <c r="J191" s="92"/>
      <c r="K191" s="92"/>
      <c r="L191" s="92"/>
      <c r="M191" s="92"/>
      <c r="N191" s="92"/>
      <c r="O191" s="92"/>
      <c r="P191" s="66"/>
      <c r="Q191" s="66"/>
      <c r="R191" s="29"/>
      <c r="S191" s="29"/>
    </row>
  </sheetData>
  <pageMargins left="0.7" right="0.7"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B12" sqref="B12"/>
    </sheetView>
  </sheetViews>
  <sheetFormatPr defaultRowHeight="14.5" x14ac:dyDescent="0.35"/>
  <sheetData>
    <row r="1" spans="1:14" x14ac:dyDescent="0.35">
      <c r="A1" s="30" t="s">
        <v>264</v>
      </c>
    </row>
    <row r="7" spans="1:14" x14ac:dyDescent="0.35">
      <c r="B7" s="81"/>
      <c r="C7" s="81"/>
      <c r="D7" s="81"/>
      <c r="E7" s="81"/>
      <c r="F7" s="81"/>
      <c r="G7" s="81"/>
      <c r="H7" s="81"/>
      <c r="I7" s="81"/>
      <c r="J7" s="81"/>
      <c r="K7" s="81"/>
      <c r="L7" s="81"/>
      <c r="M7" s="81"/>
      <c r="N7" s="81"/>
    </row>
    <row r="12" spans="1:14" x14ac:dyDescent="0.35">
      <c r="B12" s="606" t="s">
        <v>1347</v>
      </c>
      <c r="C12" s="81"/>
      <c r="D12" s="81"/>
      <c r="E12" s="81"/>
      <c r="F12" s="81"/>
      <c r="G12" s="81"/>
      <c r="H12" s="81"/>
      <c r="I12" s="81"/>
      <c r="J12" s="81"/>
      <c r="K12" s="81"/>
      <c r="L12" s="81"/>
      <c r="M12" s="81"/>
      <c r="N12" s="81"/>
    </row>
    <row r="13" spans="1:14" x14ac:dyDescent="0.35">
      <c r="B13" s="81"/>
      <c r="C13" s="81"/>
      <c r="D13" s="81"/>
      <c r="E13" s="81"/>
      <c r="F13" s="81"/>
      <c r="G13" s="81"/>
      <c r="H13" s="81"/>
      <c r="I13" s="81"/>
      <c r="J13" s="81"/>
      <c r="K13" s="81"/>
      <c r="L13" s="81"/>
      <c r="M13" s="81"/>
      <c r="N13" s="81"/>
    </row>
    <row r="14" spans="1:14" x14ac:dyDescent="0.35">
      <c r="B14" s="93" t="s">
        <v>0</v>
      </c>
      <c r="C14" s="93" t="s">
        <v>1</v>
      </c>
      <c r="D14" s="93" t="s">
        <v>2</v>
      </c>
      <c r="E14" s="93" t="s">
        <v>3</v>
      </c>
      <c r="F14" s="93" t="s">
        <v>4</v>
      </c>
      <c r="G14" s="93" t="s">
        <v>5</v>
      </c>
      <c r="H14" s="93" t="s">
        <v>263</v>
      </c>
      <c r="I14" s="93" t="s">
        <v>7</v>
      </c>
      <c r="J14" s="93" t="s">
        <v>8</v>
      </c>
      <c r="K14" s="93" t="s">
        <v>9</v>
      </c>
      <c r="L14" s="93" t="s">
        <v>10</v>
      </c>
      <c r="M14" s="93" t="s">
        <v>11</v>
      </c>
      <c r="N14" s="93" t="s">
        <v>12</v>
      </c>
    </row>
    <row r="15" spans="1:14" x14ac:dyDescent="0.35">
      <c r="B15" s="93">
        <v>42</v>
      </c>
      <c r="C15" s="93">
        <v>33</v>
      </c>
      <c r="D15" s="93">
        <v>23</v>
      </c>
      <c r="E15" s="93">
        <v>8</v>
      </c>
      <c r="F15" s="93">
        <v>4</v>
      </c>
      <c r="G15" s="93">
        <v>5</v>
      </c>
      <c r="H15" s="93">
        <v>2</v>
      </c>
      <c r="I15" s="93">
        <v>7</v>
      </c>
      <c r="J15" s="93">
        <v>7</v>
      </c>
      <c r="K15" s="93">
        <v>26</v>
      </c>
      <c r="L15" s="93">
        <v>55</v>
      </c>
      <c r="M15" s="93">
        <v>43</v>
      </c>
      <c r="N15" s="93">
        <v>254</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topLeftCell="A4" workbookViewId="0">
      <selection activeCell="B12" sqref="B12"/>
    </sheetView>
  </sheetViews>
  <sheetFormatPr defaultRowHeight="14.5" x14ac:dyDescent="0.35"/>
  <sheetData>
    <row r="1" spans="1:15" x14ac:dyDescent="0.35">
      <c r="A1" s="30" t="s">
        <v>265</v>
      </c>
    </row>
    <row r="2" spans="1:15" x14ac:dyDescent="0.35">
      <c r="O2" s="69"/>
    </row>
    <row r="3" spans="1:15" x14ac:dyDescent="0.35">
      <c r="O3" s="69"/>
    </row>
    <row r="4" spans="1:15" x14ac:dyDescent="0.35">
      <c r="O4" s="69"/>
    </row>
    <row r="5" spans="1:15" x14ac:dyDescent="0.35">
      <c r="O5" s="69"/>
    </row>
    <row r="12" spans="1:15" x14ac:dyDescent="0.35">
      <c r="B12" s="30" t="s">
        <v>1103</v>
      </c>
    </row>
    <row r="13" spans="1:15" x14ac:dyDescent="0.35">
      <c r="A13" s="66"/>
      <c r="B13" s="355"/>
      <c r="C13" s="69"/>
      <c r="D13" s="69"/>
      <c r="E13" s="69"/>
      <c r="F13" s="69"/>
      <c r="G13" s="69"/>
      <c r="H13" s="69"/>
      <c r="I13" s="69"/>
      <c r="J13" s="69"/>
      <c r="K13" s="69"/>
      <c r="L13" s="69"/>
      <c r="M13" s="69"/>
      <c r="N13" s="69"/>
    </row>
    <row r="14" spans="1:15" x14ac:dyDescent="0.35">
      <c r="A14" s="66"/>
      <c r="B14" s="164"/>
      <c r="C14" s="96" t="s">
        <v>0</v>
      </c>
      <c r="D14" s="68" t="s">
        <v>1</v>
      </c>
      <c r="E14" s="68" t="s">
        <v>2</v>
      </c>
      <c r="F14" s="68" t="s">
        <v>3</v>
      </c>
      <c r="G14" s="68" t="s">
        <v>4</v>
      </c>
      <c r="H14" s="68" t="s">
        <v>5</v>
      </c>
      <c r="I14" s="68" t="s">
        <v>6</v>
      </c>
      <c r="J14" s="68" t="s">
        <v>7</v>
      </c>
      <c r="K14" s="68" t="s">
        <v>8</v>
      </c>
      <c r="L14" s="68" t="s">
        <v>9</v>
      </c>
      <c r="M14" s="68" t="s">
        <v>10</v>
      </c>
      <c r="N14" s="68" t="s">
        <v>11</v>
      </c>
    </row>
    <row r="15" spans="1:15" x14ac:dyDescent="0.35">
      <c r="A15" s="66"/>
      <c r="B15" s="3" t="s">
        <v>24</v>
      </c>
      <c r="C15" s="356"/>
      <c r="D15" s="356">
        <v>1</v>
      </c>
      <c r="E15" s="356">
        <v>1</v>
      </c>
      <c r="F15" s="356">
        <v>1</v>
      </c>
      <c r="G15" s="356"/>
      <c r="H15" s="356"/>
      <c r="I15" s="356"/>
      <c r="J15" s="356"/>
      <c r="K15" s="356">
        <v>1</v>
      </c>
      <c r="L15" s="356"/>
      <c r="M15" s="356">
        <v>4</v>
      </c>
      <c r="N15" s="356">
        <v>4</v>
      </c>
    </row>
    <row r="16" spans="1:15" x14ac:dyDescent="0.35">
      <c r="A16" s="66"/>
      <c r="B16" s="3" t="s">
        <v>25</v>
      </c>
      <c r="C16" s="356"/>
      <c r="D16" s="356">
        <v>1</v>
      </c>
      <c r="E16" s="356">
        <v>2</v>
      </c>
      <c r="F16" s="356">
        <v>1</v>
      </c>
      <c r="G16" s="356"/>
      <c r="H16" s="356"/>
      <c r="I16" s="356"/>
      <c r="J16" s="356"/>
      <c r="K16" s="356">
        <v>1</v>
      </c>
      <c r="L16" s="356"/>
      <c r="M16" s="356">
        <v>32</v>
      </c>
      <c r="N16" s="356">
        <v>9</v>
      </c>
    </row>
    <row r="17" spans="1:14" x14ac:dyDescent="0.35">
      <c r="A17" s="95"/>
      <c r="B17" s="66"/>
      <c r="C17" s="66"/>
      <c r="D17" s="66"/>
      <c r="E17" s="66"/>
      <c r="F17" s="66"/>
      <c r="G17" s="66"/>
      <c r="H17" s="66"/>
      <c r="I17" s="66"/>
      <c r="J17" s="66"/>
      <c r="K17" s="66"/>
      <c r="L17" s="66"/>
      <c r="M17" s="66"/>
      <c r="N17" s="66"/>
    </row>
    <row r="18" spans="1:14" x14ac:dyDescent="0.35">
      <c r="A18" s="597" t="s">
        <v>266</v>
      </c>
      <c r="B18" s="597" t="s">
        <v>24</v>
      </c>
      <c r="C18" s="597"/>
      <c r="D18" s="598">
        <v>1</v>
      </c>
      <c r="E18" s="598">
        <v>1</v>
      </c>
      <c r="F18" s="598"/>
      <c r="G18" s="598"/>
      <c r="H18" s="598"/>
      <c r="I18" s="598"/>
      <c r="J18" s="598"/>
      <c r="K18" s="598">
        <v>1</v>
      </c>
      <c r="L18" s="598"/>
      <c r="M18" s="598">
        <v>4</v>
      </c>
      <c r="N18" s="598">
        <v>1</v>
      </c>
    </row>
    <row r="19" spans="1:14" x14ac:dyDescent="0.35">
      <c r="A19" s="597"/>
      <c r="B19" s="597" t="s">
        <v>25</v>
      </c>
      <c r="C19" s="597"/>
      <c r="D19" s="598">
        <v>1</v>
      </c>
      <c r="E19" s="598">
        <v>2</v>
      </c>
      <c r="F19" s="598"/>
      <c r="G19" s="598"/>
      <c r="H19" s="598"/>
      <c r="I19" s="598"/>
      <c r="J19" s="598"/>
      <c r="K19" s="598">
        <v>1</v>
      </c>
      <c r="L19" s="598"/>
      <c r="M19" s="598">
        <v>32</v>
      </c>
      <c r="N19" s="598">
        <v>1</v>
      </c>
    </row>
    <row r="20" spans="1:14" x14ac:dyDescent="0.35">
      <c r="A20" s="604" t="s">
        <v>267</v>
      </c>
      <c r="B20" s="604" t="s">
        <v>24</v>
      </c>
      <c r="C20" s="604"/>
      <c r="D20" s="605"/>
      <c r="E20" s="605"/>
      <c r="F20" s="605">
        <v>1</v>
      </c>
      <c r="G20" s="605"/>
      <c r="H20" s="605"/>
      <c r="I20" s="605"/>
      <c r="J20" s="605"/>
      <c r="K20" s="605"/>
      <c r="L20" s="605"/>
      <c r="M20" s="605"/>
      <c r="N20" s="605">
        <v>3</v>
      </c>
    </row>
    <row r="21" spans="1:14" x14ac:dyDescent="0.35">
      <c r="A21" s="604"/>
      <c r="B21" s="604" t="s">
        <v>25</v>
      </c>
      <c r="C21" s="604"/>
      <c r="D21" s="605"/>
      <c r="E21" s="605"/>
      <c r="F21" s="605">
        <v>1</v>
      </c>
      <c r="G21" s="605"/>
      <c r="H21" s="605"/>
      <c r="I21" s="605"/>
      <c r="J21" s="605"/>
      <c r="K21" s="605"/>
      <c r="L21" s="605"/>
      <c r="M21" s="605"/>
      <c r="N21" s="605">
        <v>8</v>
      </c>
    </row>
  </sheetData>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
  <sheetViews>
    <sheetView workbookViewId="0">
      <selection activeCell="J9" sqref="J9"/>
    </sheetView>
  </sheetViews>
  <sheetFormatPr defaultRowHeight="14.5" x14ac:dyDescent="0.35"/>
  <cols>
    <col min="1" max="1" width="15.6328125" customWidth="1"/>
  </cols>
  <sheetData>
    <row r="1" spans="1:15" x14ac:dyDescent="0.35">
      <c r="A1" s="30" t="s">
        <v>268</v>
      </c>
    </row>
    <row r="8" spans="1:15" x14ac:dyDescent="0.35">
      <c r="N8" s="61"/>
    </row>
    <row r="9" spans="1:15" x14ac:dyDescent="0.35">
      <c r="N9" s="61"/>
    </row>
    <row r="11" spans="1:15" x14ac:dyDescent="0.35">
      <c r="B11" s="603" t="s">
        <v>1405</v>
      </c>
      <c r="C11" s="69"/>
      <c r="D11" s="69"/>
      <c r="E11" s="69"/>
      <c r="F11" s="69"/>
      <c r="G11" s="69"/>
      <c r="H11" s="69"/>
      <c r="I11" s="69"/>
      <c r="J11" s="69"/>
      <c r="K11" s="69"/>
      <c r="L11" s="69"/>
      <c r="M11" s="69"/>
    </row>
    <row r="12" spans="1:15" x14ac:dyDescent="0.35">
      <c r="B12" s="324" t="s">
        <v>0</v>
      </c>
      <c r="C12" s="324" t="s">
        <v>1</v>
      </c>
      <c r="D12" s="324" t="s">
        <v>2</v>
      </c>
      <c r="E12" s="324" t="s">
        <v>3</v>
      </c>
      <c r="F12" s="324" t="s">
        <v>4</v>
      </c>
      <c r="G12" s="324" t="s">
        <v>5</v>
      </c>
      <c r="H12" s="324" t="s">
        <v>6</v>
      </c>
      <c r="I12" s="324" t="s">
        <v>7</v>
      </c>
      <c r="J12" s="324" t="s">
        <v>8</v>
      </c>
      <c r="K12" s="324" t="s">
        <v>9</v>
      </c>
      <c r="L12" s="324" t="s">
        <v>10</v>
      </c>
      <c r="M12" s="324" t="s">
        <v>11</v>
      </c>
      <c r="N12" s="71"/>
    </row>
    <row r="13" spans="1:15" x14ac:dyDescent="0.35">
      <c r="B13" s="324">
        <v>3</v>
      </c>
      <c r="C13" s="324">
        <v>3</v>
      </c>
      <c r="D13" s="324">
        <v>1</v>
      </c>
      <c r="E13" s="324"/>
      <c r="F13" s="324"/>
      <c r="G13" s="324"/>
      <c r="H13" s="324">
        <v>1</v>
      </c>
      <c r="I13" s="324"/>
      <c r="J13" s="324"/>
      <c r="K13" s="324"/>
      <c r="L13" s="324">
        <v>8</v>
      </c>
      <c r="M13" s="324">
        <v>4</v>
      </c>
      <c r="N13" s="71"/>
    </row>
    <row r="14" spans="1:15" x14ac:dyDescent="0.35">
      <c r="B14" s="324"/>
      <c r="C14" s="324"/>
      <c r="D14" s="324"/>
      <c r="E14" s="324"/>
      <c r="F14" s="324"/>
      <c r="G14" s="324"/>
      <c r="H14" s="324"/>
      <c r="I14" s="324"/>
      <c r="J14" s="324"/>
      <c r="K14" s="324"/>
      <c r="L14" s="324"/>
      <c r="M14" s="324"/>
      <c r="N14" s="71"/>
    </row>
    <row r="15" spans="1:15" x14ac:dyDescent="0.35">
      <c r="A15" s="597" t="s">
        <v>1115</v>
      </c>
      <c r="B15" s="598">
        <v>1</v>
      </c>
      <c r="C15" s="598">
        <v>2</v>
      </c>
      <c r="D15" s="598"/>
      <c r="E15" s="598"/>
      <c r="F15" s="598"/>
      <c r="G15" s="598"/>
      <c r="H15" s="598">
        <v>1</v>
      </c>
      <c r="I15" s="598"/>
      <c r="J15" s="598"/>
      <c r="K15" s="598"/>
      <c r="L15" s="598">
        <v>5</v>
      </c>
      <c r="M15" s="598">
        <v>3</v>
      </c>
      <c r="N15" s="599" t="s">
        <v>1116</v>
      </c>
      <c r="O15" s="543"/>
    </row>
    <row r="16" spans="1:15" x14ac:dyDescent="0.35">
      <c r="A16" s="600" t="s">
        <v>269</v>
      </c>
      <c r="B16" s="601">
        <v>2</v>
      </c>
      <c r="C16" s="601">
        <v>1</v>
      </c>
      <c r="D16" s="601">
        <v>1</v>
      </c>
      <c r="E16" s="601"/>
      <c r="F16" s="601"/>
      <c r="G16" s="601"/>
      <c r="H16" s="601"/>
      <c r="I16" s="601"/>
      <c r="J16" s="601"/>
      <c r="K16" s="601"/>
      <c r="L16" s="601">
        <v>3</v>
      </c>
      <c r="M16" s="601">
        <v>1</v>
      </c>
      <c r="N16" s="602" t="s">
        <v>1117</v>
      </c>
      <c r="O16" s="543"/>
    </row>
  </sheetData>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63"/>
  <sheetViews>
    <sheetView workbookViewId="0">
      <selection activeCell="B9" sqref="B9"/>
    </sheetView>
  </sheetViews>
  <sheetFormatPr defaultRowHeight="14.5" x14ac:dyDescent="0.35"/>
  <sheetData>
    <row r="1" spans="1:19" x14ac:dyDescent="0.35">
      <c r="A1" s="39" t="s">
        <v>270</v>
      </c>
    </row>
    <row r="2" spans="1:19" s="66" customFormat="1" x14ac:dyDescent="0.35">
      <c r="A2" s="39"/>
    </row>
    <row r="3" spans="1:19" s="66" customFormat="1" x14ac:dyDescent="0.35">
      <c r="A3" s="39"/>
    </row>
    <row r="4" spans="1:19" s="66" customFormat="1" x14ac:dyDescent="0.35"/>
    <row r="5" spans="1:19" s="66" customFormat="1" x14ac:dyDescent="0.35"/>
    <row r="6" spans="1:19" s="66" customFormat="1" x14ac:dyDescent="0.35">
      <c r="O6" s="69"/>
      <c r="P6" s="69"/>
      <c r="R6" s="3"/>
      <c r="S6" s="97"/>
    </row>
    <row r="7" spans="1:19" s="66" customFormat="1" x14ac:dyDescent="0.35">
      <c r="O7" s="69"/>
      <c r="P7" s="69"/>
      <c r="R7" s="3"/>
      <c r="S7" s="97"/>
    </row>
    <row r="8" spans="1:19" s="66" customFormat="1" x14ac:dyDescent="0.35">
      <c r="O8" s="69"/>
      <c r="P8" s="69"/>
      <c r="R8" s="3"/>
      <c r="S8" s="97"/>
    </row>
    <row r="9" spans="1:19" x14ac:dyDescent="0.35">
      <c r="B9" s="522" t="s">
        <v>1385</v>
      </c>
      <c r="C9" s="66"/>
      <c r="D9" s="66"/>
      <c r="E9" s="66"/>
      <c r="F9" s="66"/>
      <c r="G9" s="66"/>
      <c r="H9" s="66"/>
      <c r="I9" s="66"/>
      <c r="J9" s="66"/>
      <c r="K9" s="66"/>
      <c r="L9" s="66"/>
      <c r="M9" s="66"/>
      <c r="N9" s="66"/>
      <c r="O9" s="69"/>
      <c r="P9" s="69"/>
      <c r="R9" s="3"/>
      <c r="S9" s="97"/>
    </row>
    <row r="10" spans="1:19" s="66" customFormat="1" x14ac:dyDescent="0.35">
      <c r="B10" s="69"/>
      <c r="C10" s="466" t="s">
        <v>0</v>
      </c>
      <c r="D10" s="466" t="s">
        <v>1</v>
      </c>
      <c r="E10" s="466" t="s">
        <v>2</v>
      </c>
      <c r="F10" s="466" t="s">
        <v>3</v>
      </c>
      <c r="G10" s="466" t="s">
        <v>4</v>
      </c>
      <c r="H10" s="466" t="s">
        <v>5</v>
      </c>
      <c r="I10" s="466" t="s">
        <v>6</v>
      </c>
      <c r="J10" s="466" t="s">
        <v>7</v>
      </c>
      <c r="K10" s="466" t="s">
        <v>8</v>
      </c>
      <c r="L10" s="466" t="s">
        <v>9</v>
      </c>
      <c r="M10" s="466" t="s">
        <v>10</v>
      </c>
      <c r="N10" s="466" t="s">
        <v>11</v>
      </c>
      <c r="O10" s="69"/>
      <c r="P10" s="69"/>
      <c r="R10" s="3"/>
      <c r="S10" s="97"/>
    </row>
    <row r="11" spans="1:19" s="66" customFormat="1" x14ac:dyDescent="0.35">
      <c r="B11" s="69"/>
      <c r="C11" s="99">
        <f t="shared" ref="C11:N11" si="0">+SUM(C28:C33)</f>
        <v>13</v>
      </c>
      <c r="D11" s="99">
        <f t="shared" si="0"/>
        <v>7</v>
      </c>
      <c r="E11" s="99">
        <f t="shared" si="0"/>
        <v>25</v>
      </c>
      <c r="F11" s="99">
        <f t="shared" si="0"/>
        <v>93</v>
      </c>
      <c r="G11" s="99">
        <f t="shared" si="0"/>
        <v>20</v>
      </c>
      <c r="H11" s="99">
        <f t="shared" si="0"/>
        <v>13</v>
      </c>
      <c r="I11" s="99">
        <f t="shared" si="0"/>
        <v>15</v>
      </c>
      <c r="J11" s="99">
        <f t="shared" si="0"/>
        <v>29</v>
      </c>
      <c r="K11" s="99">
        <f t="shared" si="0"/>
        <v>16</v>
      </c>
      <c r="L11" s="99">
        <f t="shared" si="0"/>
        <v>18</v>
      </c>
      <c r="M11" s="99">
        <f t="shared" si="0"/>
        <v>62</v>
      </c>
      <c r="N11" s="99">
        <f t="shared" si="0"/>
        <v>9</v>
      </c>
      <c r="O11" s="69"/>
      <c r="P11" s="69"/>
      <c r="R11" s="3"/>
      <c r="S11" s="97"/>
    </row>
    <row r="12" spans="1:19" s="66" customFormat="1" x14ac:dyDescent="0.35">
      <c r="O12" s="69"/>
      <c r="P12" s="69"/>
      <c r="R12" s="354"/>
      <c r="S12" s="97"/>
    </row>
    <row r="13" spans="1:19" x14ac:dyDescent="0.35">
      <c r="O13" s="69"/>
      <c r="P13" s="69"/>
    </row>
    <row r="14" spans="1:19" x14ac:dyDescent="0.35">
      <c r="P14" s="69"/>
    </row>
    <row r="15" spans="1:19" x14ac:dyDescent="0.35">
      <c r="P15" s="69"/>
    </row>
    <row r="16" spans="1:19" x14ac:dyDescent="0.35">
      <c r="P16" s="69"/>
    </row>
    <row r="17" spans="1:16" x14ac:dyDescent="0.35">
      <c r="P17" s="69"/>
    </row>
    <row r="18" spans="1:16" x14ac:dyDescent="0.35">
      <c r="P18" s="69"/>
    </row>
    <row r="19" spans="1:16" x14ac:dyDescent="0.35">
      <c r="A19" s="299"/>
      <c r="B19" s="299"/>
      <c r="C19" s="299"/>
      <c r="D19" s="299"/>
      <c r="E19" s="299"/>
      <c r="F19" s="299"/>
      <c r="G19" s="299"/>
      <c r="H19" s="299"/>
      <c r="I19" s="299"/>
      <c r="J19" s="299"/>
      <c r="K19" s="299"/>
      <c r="L19" s="299"/>
      <c r="M19" s="299"/>
      <c r="N19" s="299"/>
      <c r="O19" s="299"/>
      <c r="P19" s="467"/>
    </row>
    <row r="20" spans="1:16" x14ac:dyDescent="0.35">
      <c r="A20" s="299"/>
      <c r="B20" s="299"/>
      <c r="C20" s="299"/>
      <c r="D20" s="299"/>
      <c r="E20" s="299"/>
      <c r="F20" s="299"/>
      <c r="G20" s="299"/>
      <c r="H20" s="299"/>
      <c r="I20" s="299"/>
      <c r="J20" s="299"/>
      <c r="K20" s="299"/>
      <c r="L20" s="299"/>
      <c r="M20" s="299"/>
      <c r="N20" s="299"/>
      <c r="O20" s="299"/>
      <c r="P20" s="467"/>
    </row>
    <row r="21" spans="1:16" x14ac:dyDescent="0.35">
      <c r="A21" s="299"/>
      <c r="B21" s="467"/>
      <c r="C21" s="99"/>
      <c r="D21" s="99"/>
      <c r="E21" s="99"/>
      <c r="F21" s="99"/>
      <c r="G21" s="99"/>
      <c r="H21" s="99"/>
      <c r="I21" s="99"/>
      <c r="J21" s="99"/>
      <c r="K21" s="99"/>
      <c r="L21" s="99"/>
      <c r="M21" s="99"/>
      <c r="N21" s="99"/>
      <c r="O21" s="99"/>
      <c r="P21" s="467"/>
    </row>
    <row r="22" spans="1:16" x14ac:dyDescent="0.35">
      <c r="A22" s="299"/>
      <c r="B22" s="765" t="s">
        <v>1386</v>
      </c>
      <c r="C22" s="467"/>
      <c r="D22" s="467"/>
      <c r="E22" s="467"/>
      <c r="F22" s="467"/>
      <c r="G22" s="467"/>
      <c r="H22" s="467"/>
      <c r="I22" s="467"/>
      <c r="J22" s="467"/>
      <c r="K22" s="467"/>
      <c r="L22" s="467"/>
      <c r="M22" s="467"/>
      <c r="N22" s="467"/>
      <c r="O22" s="467"/>
      <c r="P22" s="467"/>
    </row>
    <row r="23" spans="1:16" ht="24.5" x14ac:dyDescent="0.35">
      <c r="A23" s="299"/>
      <c r="B23" s="467"/>
      <c r="C23" s="104" t="s">
        <v>271</v>
      </c>
      <c r="D23" s="104" t="s">
        <v>272</v>
      </c>
      <c r="E23" s="104" t="s">
        <v>273</v>
      </c>
      <c r="F23" s="104" t="s">
        <v>274</v>
      </c>
      <c r="G23" s="104" t="s">
        <v>275</v>
      </c>
      <c r="H23" s="104" t="s">
        <v>276</v>
      </c>
      <c r="I23" s="467"/>
      <c r="J23" s="467"/>
      <c r="K23" s="467"/>
      <c r="L23" s="467"/>
      <c r="M23" s="467"/>
      <c r="N23" s="467"/>
      <c r="O23" s="380"/>
      <c r="P23" s="299"/>
    </row>
    <row r="24" spans="1:16" x14ac:dyDescent="0.35">
      <c r="A24" s="380"/>
      <c r="B24" s="467"/>
      <c r="C24" s="192">
        <f>+SUM(C28:N28)</f>
        <v>10</v>
      </c>
      <c r="D24" s="192">
        <f>+SUM(C29:N29)</f>
        <v>13</v>
      </c>
      <c r="E24" s="192">
        <f>+SUM(C30:N30)</f>
        <v>22</v>
      </c>
      <c r="F24" s="192">
        <f>+SUM(C31:N31)</f>
        <v>55</v>
      </c>
      <c r="G24" s="192">
        <f>+SUM(C32:N32)</f>
        <v>146</v>
      </c>
      <c r="H24" s="192">
        <f>+SUM(C33:N33)</f>
        <v>74</v>
      </c>
      <c r="I24" s="467"/>
      <c r="J24" s="467"/>
      <c r="K24" s="467"/>
      <c r="L24" s="467"/>
      <c r="M24" s="467"/>
      <c r="N24" s="467"/>
      <c r="O24" s="303"/>
      <c r="P24" s="299"/>
    </row>
    <row r="25" spans="1:16" x14ac:dyDescent="0.35">
      <c r="A25" s="381"/>
      <c r="B25" s="467"/>
      <c r="C25" s="467"/>
      <c r="D25" s="467"/>
      <c r="E25" s="467"/>
      <c r="F25" s="467"/>
      <c r="G25" s="467"/>
      <c r="H25" s="467"/>
      <c r="I25" s="467"/>
      <c r="J25" s="467"/>
      <c r="K25" s="467"/>
      <c r="L25" s="467"/>
      <c r="M25" s="467"/>
      <c r="N25" s="467"/>
      <c r="O25" s="303"/>
      <c r="P25" s="299"/>
    </row>
    <row r="26" spans="1:16" x14ac:dyDescent="0.35">
      <c r="A26" s="381"/>
      <c r="B26" s="467"/>
      <c r="C26" s="467"/>
      <c r="D26" s="467"/>
      <c r="E26" s="467"/>
      <c r="F26" s="467"/>
      <c r="G26" s="467"/>
      <c r="H26" s="467"/>
      <c r="I26" s="467"/>
      <c r="J26" s="467"/>
      <c r="K26" s="467"/>
      <c r="L26" s="467"/>
      <c r="M26" s="467"/>
      <c r="N26" s="467"/>
      <c r="O26" s="303"/>
      <c r="P26" s="299"/>
    </row>
    <row r="27" spans="1:16" x14ac:dyDescent="0.35">
      <c r="A27" s="299"/>
      <c r="B27" s="104"/>
      <c r="C27" s="114" t="s">
        <v>0</v>
      </c>
      <c r="D27" s="114" t="s">
        <v>1</v>
      </c>
      <c r="E27" s="114" t="s">
        <v>2</v>
      </c>
      <c r="F27" s="114" t="s">
        <v>3</v>
      </c>
      <c r="G27" s="114" t="s">
        <v>4</v>
      </c>
      <c r="H27" s="114" t="s">
        <v>5</v>
      </c>
      <c r="I27" s="114" t="s">
        <v>6</v>
      </c>
      <c r="J27" s="114" t="s">
        <v>7</v>
      </c>
      <c r="K27" s="114" t="s">
        <v>8</v>
      </c>
      <c r="L27" s="114" t="s">
        <v>9</v>
      </c>
      <c r="M27" s="114" t="s">
        <v>10</v>
      </c>
      <c r="N27" s="114" t="s">
        <v>11</v>
      </c>
      <c r="O27" s="114" t="s">
        <v>12</v>
      </c>
      <c r="P27" s="299"/>
    </row>
    <row r="28" spans="1:16" ht="24.5" x14ac:dyDescent="0.35">
      <c r="A28" s="299"/>
      <c r="B28" s="344" t="s">
        <v>271</v>
      </c>
      <c r="C28" s="313">
        <v>1</v>
      </c>
      <c r="D28" s="313">
        <v>1</v>
      </c>
      <c r="E28" s="313">
        <v>1</v>
      </c>
      <c r="F28" s="313">
        <v>3</v>
      </c>
      <c r="G28" s="313">
        <v>2</v>
      </c>
      <c r="H28" s="313" t="s">
        <v>108</v>
      </c>
      <c r="I28" s="313">
        <v>1</v>
      </c>
      <c r="J28" s="313" t="s">
        <v>14</v>
      </c>
      <c r="K28" s="313" t="s">
        <v>108</v>
      </c>
      <c r="L28" s="313" t="s">
        <v>108</v>
      </c>
      <c r="M28" s="313">
        <v>1</v>
      </c>
      <c r="N28" s="313" t="s">
        <v>14</v>
      </c>
      <c r="O28" s="313">
        <f t="shared" ref="O28:O33" si="1">+SUM(C28:N28)</f>
        <v>10</v>
      </c>
      <c r="P28" s="766" t="s">
        <v>1154</v>
      </c>
    </row>
    <row r="29" spans="1:16" ht="24.5" x14ac:dyDescent="0.35">
      <c r="A29" s="299"/>
      <c r="B29" s="344" t="s">
        <v>272</v>
      </c>
      <c r="C29" s="313" t="s">
        <v>108</v>
      </c>
      <c r="D29" s="313">
        <v>1</v>
      </c>
      <c r="E29" s="313" t="s">
        <v>108</v>
      </c>
      <c r="F29" s="313">
        <v>1</v>
      </c>
      <c r="G29" s="313">
        <v>2</v>
      </c>
      <c r="H29" s="313" t="s">
        <v>14</v>
      </c>
      <c r="I29" s="313">
        <v>3</v>
      </c>
      <c r="J29" s="313">
        <v>1</v>
      </c>
      <c r="K29" s="313">
        <v>1</v>
      </c>
      <c r="L29" s="313">
        <v>1</v>
      </c>
      <c r="M29" s="313">
        <v>2</v>
      </c>
      <c r="N29" s="313">
        <v>1</v>
      </c>
      <c r="O29" s="313">
        <f t="shared" si="1"/>
        <v>13</v>
      </c>
      <c r="P29" s="299"/>
    </row>
    <row r="30" spans="1:16" ht="24.5" x14ac:dyDescent="0.35">
      <c r="A30" s="299"/>
      <c r="B30" s="344" t="s">
        <v>273</v>
      </c>
      <c r="C30" s="313">
        <v>2</v>
      </c>
      <c r="D30" s="313" t="s">
        <v>14</v>
      </c>
      <c r="E30" s="313">
        <v>2</v>
      </c>
      <c r="F30" s="313">
        <v>16</v>
      </c>
      <c r="G30" s="313" t="s">
        <v>14</v>
      </c>
      <c r="H30" s="313" t="s">
        <v>108</v>
      </c>
      <c r="I30" s="313">
        <v>1</v>
      </c>
      <c r="J30" s="313" t="s">
        <v>14</v>
      </c>
      <c r="K30" s="313">
        <v>1</v>
      </c>
      <c r="L30" s="313" t="s">
        <v>108</v>
      </c>
      <c r="M30" s="313" t="s">
        <v>14</v>
      </c>
      <c r="N30" s="313" t="s">
        <v>14</v>
      </c>
      <c r="O30" s="313">
        <f t="shared" si="1"/>
        <v>22</v>
      </c>
      <c r="P30" s="299"/>
    </row>
    <row r="31" spans="1:16" ht="24.5" x14ac:dyDescent="0.35">
      <c r="A31" s="299"/>
      <c r="B31" s="344" t="s">
        <v>274</v>
      </c>
      <c r="C31" s="313">
        <v>8</v>
      </c>
      <c r="D31" s="313" t="s">
        <v>14</v>
      </c>
      <c r="E31" s="313">
        <v>6</v>
      </c>
      <c r="F31" s="313">
        <v>12</v>
      </c>
      <c r="G31" s="313">
        <v>3</v>
      </c>
      <c r="H31" s="313" t="s">
        <v>108</v>
      </c>
      <c r="I31" s="313">
        <v>2</v>
      </c>
      <c r="J31" s="313">
        <v>4</v>
      </c>
      <c r="K31" s="313">
        <v>7</v>
      </c>
      <c r="L31" s="313">
        <v>7</v>
      </c>
      <c r="M31" s="313">
        <v>6</v>
      </c>
      <c r="N31" s="313" t="s">
        <v>14</v>
      </c>
      <c r="O31" s="313">
        <f t="shared" si="1"/>
        <v>55</v>
      </c>
      <c r="P31" s="299"/>
    </row>
    <row r="32" spans="1:16" ht="24.5" x14ac:dyDescent="0.35">
      <c r="A32" s="299"/>
      <c r="B32" s="759" t="s">
        <v>275</v>
      </c>
      <c r="C32" s="199">
        <f>+SUM(C39:C48)</f>
        <v>2</v>
      </c>
      <c r="D32" s="199">
        <f t="shared" ref="D32:N32" si="2">+SUM(D39:D48)</f>
        <v>1</v>
      </c>
      <c r="E32" s="199">
        <f t="shared" si="2"/>
        <v>11</v>
      </c>
      <c r="F32" s="199">
        <f t="shared" si="2"/>
        <v>46</v>
      </c>
      <c r="G32" s="199">
        <f t="shared" si="2"/>
        <v>8</v>
      </c>
      <c r="H32" s="199">
        <f t="shared" si="2"/>
        <v>10</v>
      </c>
      <c r="I32" s="199">
        <f t="shared" si="2"/>
        <v>5</v>
      </c>
      <c r="J32" s="199">
        <f t="shared" si="2"/>
        <v>22</v>
      </c>
      <c r="K32" s="199">
        <f t="shared" si="2"/>
        <v>4</v>
      </c>
      <c r="L32" s="199">
        <f t="shared" si="2"/>
        <v>4</v>
      </c>
      <c r="M32" s="199">
        <f t="shared" si="2"/>
        <v>28</v>
      </c>
      <c r="N32" s="199">
        <f t="shared" si="2"/>
        <v>5</v>
      </c>
      <c r="O32" s="199">
        <f t="shared" si="1"/>
        <v>146</v>
      </c>
      <c r="P32" s="767" t="s">
        <v>391</v>
      </c>
    </row>
    <row r="33" spans="1:16" ht="24" x14ac:dyDescent="0.35">
      <c r="A33" s="299"/>
      <c r="B33" s="760" t="s">
        <v>276</v>
      </c>
      <c r="C33" s="761">
        <f>+SUM(C49:C58)</f>
        <v>0</v>
      </c>
      <c r="D33" s="761">
        <f t="shared" ref="D33:N33" si="3">+SUM(D49:D58)</f>
        <v>4</v>
      </c>
      <c r="E33" s="761">
        <f t="shared" si="3"/>
        <v>5</v>
      </c>
      <c r="F33" s="761">
        <f t="shared" si="3"/>
        <v>15</v>
      </c>
      <c r="G33" s="761">
        <f t="shared" si="3"/>
        <v>5</v>
      </c>
      <c r="H33" s="761">
        <f t="shared" si="3"/>
        <v>3</v>
      </c>
      <c r="I33" s="761">
        <f t="shared" si="3"/>
        <v>3</v>
      </c>
      <c r="J33" s="761">
        <f t="shared" si="3"/>
        <v>2</v>
      </c>
      <c r="K33" s="761">
        <f t="shared" si="3"/>
        <v>3</v>
      </c>
      <c r="L33" s="761">
        <f t="shared" si="3"/>
        <v>6</v>
      </c>
      <c r="M33" s="761">
        <f t="shared" si="3"/>
        <v>25</v>
      </c>
      <c r="N33" s="761">
        <f t="shared" si="3"/>
        <v>3</v>
      </c>
      <c r="O33" s="199">
        <f t="shared" si="1"/>
        <v>74</v>
      </c>
      <c r="P33" s="299"/>
    </row>
    <row r="34" spans="1:16" x14ac:dyDescent="0.35">
      <c r="A34" s="299"/>
      <c r="B34" s="758" t="s">
        <v>12</v>
      </c>
      <c r="C34" s="762">
        <f>+SUM(C28:C33)</f>
        <v>13</v>
      </c>
      <c r="D34" s="762">
        <f t="shared" ref="D34:N34" si="4">+SUM(D28:D33)</f>
        <v>7</v>
      </c>
      <c r="E34" s="762">
        <f t="shared" si="4"/>
        <v>25</v>
      </c>
      <c r="F34" s="762">
        <f t="shared" si="4"/>
        <v>93</v>
      </c>
      <c r="G34" s="762">
        <f t="shared" si="4"/>
        <v>20</v>
      </c>
      <c r="H34" s="762">
        <f t="shared" si="4"/>
        <v>13</v>
      </c>
      <c r="I34" s="762">
        <f t="shared" si="4"/>
        <v>15</v>
      </c>
      <c r="J34" s="762">
        <f t="shared" si="4"/>
        <v>29</v>
      </c>
      <c r="K34" s="762">
        <f t="shared" si="4"/>
        <v>16</v>
      </c>
      <c r="L34" s="762">
        <f t="shared" si="4"/>
        <v>18</v>
      </c>
      <c r="M34" s="762">
        <f t="shared" si="4"/>
        <v>62</v>
      </c>
      <c r="N34" s="762">
        <f t="shared" si="4"/>
        <v>9</v>
      </c>
      <c r="O34" s="299"/>
      <c r="P34" s="299"/>
    </row>
    <row r="35" spans="1:16" x14ac:dyDescent="0.35">
      <c r="A35" s="299"/>
      <c r="B35" s="467"/>
      <c r="C35" s="469"/>
      <c r="D35" s="467"/>
      <c r="E35" s="467"/>
      <c r="F35" s="467"/>
      <c r="G35" s="467"/>
      <c r="H35" s="467"/>
      <c r="I35" s="467"/>
      <c r="J35" s="467"/>
      <c r="K35" s="467"/>
      <c r="L35" s="467"/>
      <c r="M35" s="467"/>
      <c r="N35" s="467"/>
      <c r="O35" s="299"/>
      <c r="P35" s="299"/>
    </row>
    <row r="36" spans="1:16" x14ac:dyDescent="0.35">
      <c r="A36" s="299"/>
      <c r="B36" s="299"/>
      <c r="C36" s="196"/>
      <c r="D36" s="299"/>
      <c r="E36" s="299"/>
      <c r="F36" s="299"/>
      <c r="G36" s="299"/>
      <c r="H36" s="299"/>
      <c r="I36" s="299"/>
      <c r="J36" s="299"/>
      <c r="K36" s="299"/>
      <c r="L36" s="299"/>
      <c r="M36" s="299"/>
      <c r="N36" s="299"/>
      <c r="O36" s="299"/>
      <c r="P36" s="299"/>
    </row>
    <row r="37" spans="1:16" x14ac:dyDescent="0.35">
      <c r="A37" s="299"/>
      <c r="B37" s="763" t="s">
        <v>1384</v>
      </c>
      <c r="C37" s="666"/>
      <c r="D37" s="666"/>
      <c r="E37" s="666"/>
      <c r="F37" s="666"/>
      <c r="G37" s="666"/>
      <c r="H37" s="666"/>
      <c r="I37" s="666"/>
      <c r="J37" s="666"/>
      <c r="K37" s="666"/>
      <c r="L37" s="666"/>
      <c r="M37" s="666"/>
      <c r="N37" s="666"/>
      <c r="O37" s="299"/>
      <c r="P37" s="299"/>
    </row>
    <row r="38" spans="1:16" x14ac:dyDescent="0.35">
      <c r="A38" s="299"/>
      <c r="B38" s="666"/>
      <c r="C38" s="550" t="s">
        <v>0</v>
      </c>
      <c r="D38" s="550" t="s">
        <v>1</v>
      </c>
      <c r="E38" s="550" t="s">
        <v>2</v>
      </c>
      <c r="F38" s="550" t="s">
        <v>3</v>
      </c>
      <c r="G38" s="550" t="s">
        <v>4</v>
      </c>
      <c r="H38" s="550" t="s">
        <v>5</v>
      </c>
      <c r="I38" s="550" t="s">
        <v>6</v>
      </c>
      <c r="J38" s="550" t="s">
        <v>7</v>
      </c>
      <c r="K38" s="550" t="s">
        <v>8</v>
      </c>
      <c r="L38" s="550" t="s">
        <v>9</v>
      </c>
      <c r="M38" s="550" t="s">
        <v>10</v>
      </c>
      <c r="N38" s="550" t="s">
        <v>11</v>
      </c>
      <c r="O38" s="299"/>
      <c r="P38" s="299"/>
    </row>
    <row r="39" spans="1:16" s="66" customFormat="1" x14ac:dyDescent="0.35">
      <c r="A39" s="299"/>
      <c r="B39" s="666">
        <v>1991</v>
      </c>
      <c r="C39" s="550"/>
      <c r="D39" s="550"/>
      <c r="E39" s="550"/>
      <c r="F39" s="550"/>
      <c r="G39" s="550"/>
      <c r="H39" s="550">
        <v>1</v>
      </c>
      <c r="I39" s="550">
        <v>1</v>
      </c>
      <c r="J39" s="550"/>
      <c r="K39" s="550"/>
      <c r="L39" s="550">
        <v>3</v>
      </c>
      <c r="M39" s="550">
        <v>2</v>
      </c>
      <c r="N39" s="550">
        <v>5</v>
      </c>
      <c r="O39" s="299"/>
      <c r="P39" s="299"/>
    </row>
    <row r="40" spans="1:16" s="66" customFormat="1" x14ac:dyDescent="0.35">
      <c r="A40" s="299"/>
      <c r="B40" s="666">
        <v>1992</v>
      </c>
      <c r="C40" s="550"/>
      <c r="D40" s="550"/>
      <c r="E40" s="550">
        <v>1</v>
      </c>
      <c r="F40" s="550">
        <v>5</v>
      </c>
      <c r="G40" s="550"/>
      <c r="H40" s="550">
        <v>1</v>
      </c>
      <c r="I40" s="550">
        <v>1</v>
      </c>
      <c r="J40" s="550">
        <v>2</v>
      </c>
      <c r="K40" s="550">
        <v>1</v>
      </c>
      <c r="L40" s="550"/>
      <c r="M40" s="550"/>
      <c r="N40" s="550"/>
      <c r="O40" s="299"/>
      <c r="P40" s="299"/>
    </row>
    <row r="41" spans="1:16" s="66" customFormat="1" x14ac:dyDescent="0.35">
      <c r="A41" s="299"/>
      <c r="B41" s="666">
        <v>1993</v>
      </c>
      <c r="C41" s="550"/>
      <c r="D41" s="550">
        <v>1</v>
      </c>
      <c r="E41" s="550"/>
      <c r="F41" s="550">
        <v>30</v>
      </c>
      <c r="G41" s="550">
        <v>2</v>
      </c>
      <c r="H41" s="550"/>
      <c r="I41" s="550"/>
      <c r="J41" s="550"/>
      <c r="K41" s="550"/>
      <c r="L41" s="550"/>
      <c r="M41" s="550"/>
      <c r="N41" s="550"/>
      <c r="O41" s="299"/>
      <c r="P41" s="299"/>
    </row>
    <row r="42" spans="1:16" s="66" customFormat="1" x14ac:dyDescent="0.35">
      <c r="A42" s="299"/>
      <c r="B42" s="666">
        <v>1994</v>
      </c>
      <c r="C42" s="557">
        <v>2</v>
      </c>
      <c r="D42" s="557"/>
      <c r="E42" s="557"/>
      <c r="F42" s="557"/>
      <c r="G42" s="557">
        <v>6</v>
      </c>
      <c r="H42" s="557"/>
      <c r="I42" s="557"/>
      <c r="J42" s="557"/>
      <c r="K42" s="557"/>
      <c r="L42" s="557">
        <v>1</v>
      </c>
      <c r="M42" s="557">
        <v>14</v>
      </c>
      <c r="N42" s="557"/>
      <c r="O42" s="299"/>
      <c r="P42" s="299"/>
    </row>
    <row r="43" spans="1:16" x14ac:dyDescent="0.35">
      <c r="A43" s="299"/>
      <c r="B43" s="666">
        <v>1995</v>
      </c>
      <c r="C43" s="566"/>
      <c r="D43" s="566"/>
      <c r="E43" s="566"/>
      <c r="F43" s="566">
        <v>5</v>
      </c>
      <c r="G43" s="566"/>
      <c r="H43" s="566">
        <v>1</v>
      </c>
      <c r="I43" s="566">
        <v>3</v>
      </c>
      <c r="J43" s="566"/>
      <c r="K43" s="566">
        <v>1</v>
      </c>
      <c r="L43" s="566"/>
      <c r="M43" s="566"/>
      <c r="N43" s="566"/>
      <c r="O43" s="299"/>
      <c r="P43" s="299"/>
    </row>
    <row r="44" spans="1:16" x14ac:dyDescent="0.35">
      <c r="A44" s="299"/>
      <c r="B44" s="666">
        <f>1+B43</f>
        <v>1996</v>
      </c>
      <c r="C44" s="557"/>
      <c r="D44" s="557"/>
      <c r="E44" s="557">
        <v>9</v>
      </c>
      <c r="F44" s="557">
        <v>1</v>
      </c>
      <c r="G44" s="557"/>
      <c r="H44" s="557">
        <v>1</v>
      </c>
      <c r="I44" s="557"/>
      <c r="J44" s="557">
        <v>1</v>
      </c>
      <c r="K44" s="557"/>
      <c r="L44" s="557"/>
      <c r="M44" s="557"/>
      <c r="N44" s="557"/>
      <c r="O44" s="299"/>
      <c r="P44" s="299"/>
    </row>
    <row r="45" spans="1:16" x14ac:dyDescent="0.35">
      <c r="A45" s="299"/>
      <c r="B45" s="666">
        <f t="shared" ref="B45:B58" si="5">1+B44</f>
        <v>1997</v>
      </c>
      <c r="C45" s="557"/>
      <c r="D45" s="557"/>
      <c r="E45" s="557"/>
      <c r="F45" s="557">
        <v>2</v>
      </c>
      <c r="G45" s="557"/>
      <c r="H45" s="557"/>
      <c r="I45" s="557"/>
      <c r="J45" s="557">
        <v>7</v>
      </c>
      <c r="K45" s="557"/>
      <c r="L45" s="557"/>
      <c r="M45" s="557"/>
      <c r="N45" s="557"/>
      <c r="O45" s="299"/>
      <c r="P45" s="299"/>
    </row>
    <row r="46" spans="1:16" x14ac:dyDescent="0.35">
      <c r="A46" s="299"/>
      <c r="B46" s="666">
        <f t="shared" si="5"/>
        <v>1998</v>
      </c>
      <c r="C46" s="557"/>
      <c r="D46" s="557"/>
      <c r="E46" s="557">
        <v>1</v>
      </c>
      <c r="F46" s="557">
        <v>1</v>
      </c>
      <c r="G46" s="557"/>
      <c r="H46" s="557">
        <v>5</v>
      </c>
      <c r="I46" s="557"/>
      <c r="J46" s="557"/>
      <c r="K46" s="557">
        <v>2</v>
      </c>
      <c r="L46" s="557"/>
      <c r="M46" s="557">
        <v>5</v>
      </c>
      <c r="N46" s="557"/>
      <c r="O46" s="299"/>
      <c r="P46" s="299"/>
    </row>
    <row r="47" spans="1:16" x14ac:dyDescent="0.35">
      <c r="A47" s="299"/>
      <c r="B47" s="666">
        <f t="shared" si="5"/>
        <v>1999</v>
      </c>
      <c r="C47" s="557"/>
      <c r="D47" s="557"/>
      <c r="E47" s="557"/>
      <c r="F47" s="557"/>
      <c r="G47" s="557"/>
      <c r="H47" s="557">
        <v>1</v>
      </c>
      <c r="I47" s="557"/>
      <c r="J47" s="557"/>
      <c r="K47" s="557"/>
      <c r="L47" s="557"/>
      <c r="M47" s="557">
        <v>6</v>
      </c>
      <c r="N47" s="557"/>
      <c r="O47" s="299"/>
      <c r="P47" s="299"/>
    </row>
    <row r="48" spans="1:16" x14ac:dyDescent="0.35">
      <c r="A48" s="306"/>
      <c r="B48" s="666">
        <f t="shared" si="5"/>
        <v>2000</v>
      </c>
      <c r="C48" s="764"/>
      <c r="D48" s="764"/>
      <c r="E48" s="764"/>
      <c r="F48" s="557">
        <v>2</v>
      </c>
      <c r="G48" s="764"/>
      <c r="H48" s="764"/>
      <c r="I48" s="764"/>
      <c r="J48" s="764">
        <v>12</v>
      </c>
      <c r="K48" s="764"/>
      <c r="L48" s="764"/>
      <c r="M48" s="764">
        <v>1</v>
      </c>
      <c r="N48" s="764"/>
      <c r="O48" s="306"/>
    </row>
    <row r="49" spans="1:15" x14ac:dyDescent="0.35">
      <c r="A49" s="306"/>
      <c r="B49" s="666">
        <f t="shared" si="5"/>
        <v>2001</v>
      </c>
      <c r="C49" s="764"/>
      <c r="D49" s="764"/>
      <c r="E49" s="764"/>
      <c r="F49" s="764"/>
      <c r="G49" s="764"/>
      <c r="H49" s="764"/>
      <c r="I49" s="764"/>
      <c r="J49" s="764"/>
      <c r="K49" s="764"/>
      <c r="L49" s="764"/>
      <c r="M49" s="764"/>
      <c r="N49" s="764"/>
      <c r="O49" s="306"/>
    </row>
    <row r="50" spans="1:15" x14ac:dyDescent="0.35">
      <c r="A50" s="306"/>
      <c r="B50" s="666">
        <f t="shared" si="5"/>
        <v>2002</v>
      </c>
      <c r="C50" s="764"/>
      <c r="D50" s="764"/>
      <c r="E50" s="764"/>
      <c r="F50" s="557">
        <v>3</v>
      </c>
      <c r="G50" s="764"/>
      <c r="H50" s="764"/>
      <c r="I50" s="764"/>
      <c r="J50" s="764"/>
      <c r="K50" s="764">
        <v>1</v>
      </c>
      <c r="L50" s="764">
        <v>3</v>
      </c>
      <c r="M50" s="764"/>
      <c r="N50" s="764">
        <v>1</v>
      </c>
      <c r="O50" s="306"/>
    </row>
    <row r="51" spans="1:15" x14ac:dyDescent="0.35">
      <c r="A51" s="306"/>
      <c r="B51" s="666">
        <f t="shared" si="5"/>
        <v>2003</v>
      </c>
      <c r="C51" s="764"/>
      <c r="D51" s="764">
        <v>2</v>
      </c>
      <c r="E51" s="764"/>
      <c r="F51" s="557">
        <v>3</v>
      </c>
      <c r="G51" s="764">
        <v>3</v>
      </c>
      <c r="H51" s="764">
        <v>2</v>
      </c>
      <c r="I51" s="764"/>
      <c r="J51" s="764"/>
      <c r="K51" s="764"/>
      <c r="L51" s="764"/>
      <c r="M51" s="764"/>
      <c r="N51" s="764">
        <v>1</v>
      </c>
      <c r="O51" s="306"/>
    </row>
    <row r="52" spans="1:15" x14ac:dyDescent="0.35">
      <c r="A52" s="306"/>
      <c r="B52" s="666">
        <f t="shared" si="5"/>
        <v>2004</v>
      </c>
      <c r="C52" s="764"/>
      <c r="D52" s="764"/>
      <c r="E52" s="764">
        <v>4</v>
      </c>
      <c r="F52" s="764"/>
      <c r="G52" s="764"/>
      <c r="H52" s="764"/>
      <c r="I52" s="764"/>
      <c r="J52" s="764"/>
      <c r="K52" s="764"/>
      <c r="L52" s="764"/>
      <c r="M52" s="764">
        <v>4</v>
      </c>
      <c r="N52" s="764"/>
      <c r="O52" s="306"/>
    </row>
    <row r="53" spans="1:15" x14ac:dyDescent="0.35">
      <c r="A53" s="306"/>
      <c r="B53" s="666">
        <f t="shared" si="5"/>
        <v>2005</v>
      </c>
      <c r="C53" s="764"/>
      <c r="D53" s="764"/>
      <c r="E53" s="764"/>
      <c r="F53" s="764"/>
      <c r="G53" s="764">
        <v>1</v>
      </c>
      <c r="H53" s="764"/>
      <c r="I53" s="764"/>
      <c r="J53" s="764">
        <v>2</v>
      </c>
      <c r="K53" s="764"/>
      <c r="L53" s="764"/>
      <c r="M53" s="764"/>
      <c r="N53" s="764"/>
      <c r="O53" s="306"/>
    </row>
    <row r="54" spans="1:15" x14ac:dyDescent="0.35">
      <c r="A54" s="306"/>
      <c r="B54" s="666">
        <f t="shared" si="5"/>
        <v>2006</v>
      </c>
      <c r="C54" s="764"/>
      <c r="D54" s="764">
        <v>2</v>
      </c>
      <c r="E54" s="764"/>
      <c r="F54" s="764"/>
      <c r="G54" s="764"/>
      <c r="H54" s="764"/>
      <c r="I54" s="764"/>
      <c r="J54" s="764"/>
      <c r="K54" s="764">
        <v>1</v>
      </c>
      <c r="L54" s="764"/>
      <c r="M54" s="764"/>
      <c r="N54" s="764"/>
      <c r="O54" s="306"/>
    </row>
    <row r="55" spans="1:15" x14ac:dyDescent="0.35">
      <c r="A55" s="306"/>
      <c r="B55" s="666">
        <f t="shared" si="5"/>
        <v>2007</v>
      </c>
      <c r="C55" s="764"/>
      <c r="D55" s="764"/>
      <c r="E55" s="764"/>
      <c r="F55" s="764">
        <v>1</v>
      </c>
      <c r="G55" s="764">
        <v>1</v>
      </c>
      <c r="H55" s="764">
        <v>1</v>
      </c>
      <c r="I55" s="764">
        <v>1</v>
      </c>
      <c r="J55" s="764"/>
      <c r="K55" s="764"/>
      <c r="L55" s="764">
        <v>2</v>
      </c>
      <c r="M55" s="764"/>
      <c r="N55" s="764"/>
      <c r="O55" s="306"/>
    </row>
    <row r="56" spans="1:15" x14ac:dyDescent="0.35">
      <c r="A56" s="306"/>
      <c r="B56" s="666">
        <f t="shared" si="5"/>
        <v>2008</v>
      </c>
      <c r="C56" s="764"/>
      <c r="D56" s="764"/>
      <c r="E56" s="764"/>
      <c r="F56" s="764"/>
      <c r="G56" s="764"/>
      <c r="H56" s="764"/>
      <c r="I56" s="764">
        <v>1</v>
      </c>
      <c r="J56" s="764"/>
      <c r="K56" s="764">
        <v>1</v>
      </c>
      <c r="L56" s="764"/>
      <c r="M56" s="764">
        <v>21</v>
      </c>
      <c r="N56" s="764"/>
      <c r="O56" s="306"/>
    </row>
    <row r="57" spans="1:15" x14ac:dyDescent="0.35">
      <c r="A57" s="306"/>
      <c r="B57" s="666">
        <f t="shared" si="5"/>
        <v>2009</v>
      </c>
      <c r="C57" s="764"/>
      <c r="D57" s="764"/>
      <c r="E57" s="764">
        <v>1</v>
      </c>
      <c r="F57" s="764">
        <v>6</v>
      </c>
      <c r="G57" s="764"/>
      <c r="H57" s="764"/>
      <c r="I57" s="764">
        <v>1</v>
      </c>
      <c r="J57" s="764"/>
      <c r="K57" s="764"/>
      <c r="L57" s="764">
        <v>1</v>
      </c>
      <c r="M57" s="764"/>
      <c r="N57" s="764"/>
      <c r="O57" s="306"/>
    </row>
    <row r="58" spans="1:15" x14ac:dyDescent="0.35">
      <c r="A58" s="306"/>
      <c r="B58" s="666">
        <f t="shared" si="5"/>
        <v>2010</v>
      </c>
      <c r="C58" s="764"/>
      <c r="D58" s="764"/>
      <c r="E58" s="764"/>
      <c r="F58" s="764">
        <v>2</v>
      </c>
      <c r="G58" s="764"/>
      <c r="H58" s="764"/>
      <c r="I58" s="764"/>
      <c r="J58" s="764"/>
      <c r="K58" s="764"/>
      <c r="L58" s="764"/>
      <c r="M58" s="764"/>
      <c r="N58" s="764">
        <v>1</v>
      </c>
      <c r="O58" s="306"/>
    </row>
    <row r="59" spans="1:15" x14ac:dyDescent="0.35">
      <c r="A59" s="306"/>
      <c r="B59" s="306"/>
      <c r="C59" s="306"/>
      <c r="D59" s="306"/>
      <c r="E59" s="306"/>
      <c r="F59" s="306"/>
      <c r="G59" s="306"/>
      <c r="H59" s="306"/>
      <c r="I59" s="306"/>
      <c r="J59" s="306"/>
      <c r="K59" s="306"/>
      <c r="L59" s="306"/>
      <c r="M59" s="306"/>
      <c r="N59" s="306"/>
      <c r="O59" s="306"/>
    </row>
    <row r="60" spans="1:15" x14ac:dyDescent="0.35">
      <c r="A60" s="306"/>
      <c r="B60" s="306"/>
      <c r="C60" s="306"/>
      <c r="D60" s="306"/>
      <c r="E60" s="306"/>
      <c r="F60" s="306"/>
      <c r="G60" s="306"/>
      <c r="H60" s="306"/>
      <c r="I60" s="306"/>
      <c r="J60" s="306"/>
      <c r="K60" s="306"/>
      <c r="L60" s="306"/>
      <c r="M60" s="306"/>
      <c r="N60" s="306"/>
      <c r="O60" s="306"/>
    </row>
    <row r="61" spans="1:15" x14ac:dyDescent="0.35">
      <c r="A61" s="306"/>
      <c r="B61" s="306"/>
      <c r="C61" s="306"/>
      <c r="D61" s="306"/>
      <c r="E61" s="306"/>
      <c r="F61" s="306"/>
      <c r="G61" s="306"/>
      <c r="H61" s="306"/>
      <c r="I61" s="306"/>
      <c r="J61" s="306"/>
      <c r="K61" s="306"/>
      <c r="L61" s="306"/>
      <c r="M61" s="306"/>
      <c r="N61" s="306"/>
      <c r="O61" s="306"/>
    </row>
    <row r="62" spans="1:15" x14ac:dyDescent="0.35">
      <c r="A62" s="306"/>
      <c r="B62" s="306"/>
      <c r="C62" s="306"/>
      <c r="D62" s="306"/>
      <c r="E62" s="306"/>
      <c r="F62" s="306"/>
      <c r="G62" s="306"/>
      <c r="H62" s="306"/>
      <c r="I62" s="306"/>
      <c r="J62" s="306"/>
      <c r="K62" s="306"/>
      <c r="L62" s="306"/>
      <c r="M62" s="306"/>
      <c r="N62" s="306"/>
      <c r="O62" s="306"/>
    </row>
    <row r="63" spans="1:15" x14ac:dyDescent="0.35">
      <c r="A63" s="306"/>
      <c r="B63" s="306"/>
      <c r="C63" s="306"/>
      <c r="D63" s="306"/>
      <c r="E63" s="306"/>
      <c r="F63" s="306"/>
      <c r="G63" s="306"/>
      <c r="H63" s="306"/>
      <c r="I63" s="306"/>
      <c r="J63" s="306"/>
      <c r="K63" s="306"/>
      <c r="L63" s="306"/>
      <c r="M63" s="306"/>
      <c r="N63" s="306"/>
      <c r="O63" s="306"/>
    </row>
  </sheetData>
  <pageMargins left="0.7" right="0.7" top="0.75" bottom="0.75" header="0.3" footer="0.3"/>
  <pageSetup paperSize="9" orientation="portrait" horizontalDpi="0" verticalDpi="0"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26"/>
  <sheetViews>
    <sheetView showZeros="0" topLeftCell="B11" workbookViewId="0">
      <selection activeCell="B11" sqref="B11"/>
    </sheetView>
  </sheetViews>
  <sheetFormatPr defaultRowHeight="14.5" x14ac:dyDescent="0.35"/>
  <sheetData>
    <row r="1" spans="1:20" x14ac:dyDescent="0.35">
      <c r="A1" s="30" t="s">
        <v>277</v>
      </c>
    </row>
    <row r="2" spans="1:20" s="66" customFormat="1" x14ac:dyDescent="0.35"/>
    <row r="3" spans="1:20" s="66" customFormat="1" x14ac:dyDescent="0.35"/>
    <row r="4" spans="1:20" s="66" customFormat="1" x14ac:dyDescent="0.35"/>
    <row r="5" spans="1:20" s="66" customFormat="1" x14ac:dyDescent="0.35"/>
    <row r="6" spans="1:20" s="66" customFormat="1" x14ac:dyDescent="0.35"/>
    <row r="7" spans="1:20" s="66" customFormat="1" x14ac:dyDescent="0.35"/>
    <row r="8" spans="1:20" s="66" customFormat="1" x14ac:dyDescent="0.35"/>
    <row r="9" spans="1:20" x14ac:dyDescent="0.35">
      <c r="I9" s="66"/>
      <c r="J9" s="66"/>
      <c r="K9" s="66"/>
      <c r="L9" s="66"/>
      <c r="T9" s="66"/>
    </row>
    <row r="10" spans="1:20" x14ac:dyDescent="0.35">
      <c r="I10" s="66"/>
      <c r="J10" s="66"/>
      <c r="K10" s="66"/>
      <c r="L10" s="66"/>
      <c r="T10" s="66"/>
    </row>
    <row r="11" spans="1:20" s="66" customFormat="1" x14ac:dyDescent="0.35">
      <c r="B11" s="30" t="s">
        <v>1346</v>
      </c>
    </row>
    <row r="12" spans="1:20" s="66" customFormat="1" x14ac:dyDescent="0.35">
      <c r="B12" s="71" t="s">
        <v>59</v>
      </c>
      <c r="C12" s="71" t="s">
        <v>56</v>
      </c>
      <c r="D12" s="71" t="s">
        <v>52</v>
      </c>
      <c r="E12" s="71" t="s">
        <v>58</v>
      </c>
      <c r="F12" s="71" t="s">
        <v>57</v>
      </c>
      <c r="G12" s="71" t="s">
        <v>54</v>
      </c>
    </row>
    <row r="13" spans="1:20" s="66" customFormat="1" x14ac:dyDescent="0.35">
      <c r="B13" s="71">
        <v>18.3</v>
      </c>
      <c r="C13" s="71">
        <v>31.1</v>
      </c>
      <c r="D13" s="71">
        <v>6.7</v>
      </c>
      <c r="E13" s="71">
        <v>33.299999999999997</v>
      </c>
      <c r="F13" s="71">
        <v>14</v>
      </c>
      <c r="G13" s="71">
        <v>56.1</v>
      </c>
      <c r="I13"/>
      <c r="T13" s="127"/>
    </row>
    <row r="14" spans="1:20" s="66" customFormat="1" x14ac:dyDescent="0.35">
      <c r="B14" s="71"/>
      <c r="C14" s="71"/>
      <c r="D14" s="71"/>
      <c r="E14" s="71"/>
      <c r="F14" s="71"/>
      <c r="G14" s="71"/>
      <c r="T14" s="127"/>
    </row>
    <row r="15" spans="1:20" x14ac:dyDescent="0.35">
      <c r="T15" s="127"/>
    </row>
    <row r="16" spans="1:20" x14ac:dyDescent="0.35">
      <c r="T16" s="127"/>
    </row>
    <row r="17" spans="1:20" x14ac:dyDescent="0.35">
      <c r="T17" s="127"/>
    </row>
    <row r="18" spans="1:20" x14ac:dyDescent="0.35">
      <c r="A18" s="66"/>
      <c r="M18" s="66"/>
      <c r="N18" s="66"/>
      <c r="O18" s="66"/>
      <c r="P18" s="66"/>
      <c r="Q18" s="66"/>
      <c r="R18" s="66"/>
      <c r="S18" s="66"/>
      <c r="T18" s="127"/>
    </row>
    <row r="19" spans="1:20" x14ac:dyDescent="0.35">
      <c r="A19" s="66"/>
      <c r="M19" s="66"/>
      <c r="N19" s="66"/>
      <c r="O19" s="66"/>
      <c r="P19" s="66"/>
      <c r="Q19" s="66"/>
      <c r="R19" s="66"/>
      <c r="S19" s="66"/>
      <c r="T19" s="127"/>
    </row>
    <row r="20" spans="1:20" x14ac:dyDescent="0.35">
      <c r="A20" s="66"/>
      <c r="M20" s="66"/>
      <c r="N20" s="66"/>
      <c r="O20" s="66"/>
      <c r="P20" s="66"/>
      <c r="Q20" s="66"/>
      <c r="R20" s="66"/>
      <c r="S20" s="66"/>
      <c r="T20" s="127"/>
    </row>
    <row r="21" spans="1:20" x14ac:dyDescent="0.35">
      <c r="A21" s="66"/>
      <c r="B21" s="66"/>
      <c r="C21" s="66"/>
      <c r="D21" s="66"/>
      <c r="E21" s="66"/>
      <c r="F21" s="66"/>
      <c r="G21" s="66"/>
      <c r="H21" s="66"/>
      <c r="I21" s="66"/>
      <c r="J21" s="66"/>
      <c r="K21" s="66"/>
      <c r="L21" s="66"/>
      <c r="M21" s="66"/>
      <c r="N21" s="66"/>
      <c r="O21" s="66"/>
      <c r="P21" s="66"/>
      <c r="Q21" s="66"/>
      <c r="R21" s="66"/>
      <c r="S21" s="66"/>
      <c r="T21" s="127"/>
    </row>
    <row r="22" spans="1:20" x14ac:dyDescent="0.35">
      <c r="A22" s="66"/>
      <c r="B22" s="30" t="s">
        <v>1345</v>
      </c>
      <c r="C22" s="66"/>
      <c r="D22" s="66"/>
      <c r="E22" s="66"/>
      <c r="F22" s="66"/>
      <c r="G22" s="66"/>
      <c r="H22" s="66"/>
      <c r="I22" s="66"/>
      <c r="J22" s="66"/>
      <c r="K22" s="66"/>
      <c r="L22" s="66"/>
      <c r="M22" s="66"/>
      <c r="N22" s="66"/>
      <c r="O22" s="66"/>
      <c r="P22" s="66"/>
      <c r="Q22" s="66"/>
      <c r="R22" s="66"/>
      <c r="S22" s="66"/>
      <c r="T22" s="127"/>
    </row>
    <row r="23" spans="1:20" x14ac:dyDescent="0.35">
      <c r="A23" s="66"/>
      <c r="B23" s="100"/>
      <c r="C23" s="66"/>
      <c r="D23" s="71" t="s">
        <v>0</v>
      </c>
      <c r="E23" s="71" t="s">
        <v>1</v>
      </c>
      <c r="F23" s="71" t="s">
        <v>2</v>
      </c>
      <c r="G23" s="71" t="s">
        <v>290</v>
      </c>
      <c r="H23" s="71" t="s">
        <v>4</v>
      </c>
      <c r="I23" s="71" t="s">
        <v>291</v>
      </c>
      <c r="J23" s="71" t="s">
        <v>263</v>
      </c>
      <c r="K23" s="71" t="s">
        <v>7</v>
      </c>
      <c r="L23" s="71" t="s">
        <v>292</v>
      </c>
      <c r="M23" s="71" t="s">
        <v>9</v>
      </c>
      <c r="N23" s="71" t="s">
        <v>10</v>
      </c>
      <c r="O23" s="71" t="s">
        <v>11</v>
      </c>
      <c r="P23" s="66"/>
      <c r="Q23" s="66"/>
      <c r="R23" s="66"/>
      <c r="S23" s="66"/>
      <c r="T23" s="127"/>
    </row>
    <row r="24" spans="1:20" x14ac:dyDescent="0.35">
      <c r="A24" s="66"/>
      <c r="B24" s="100"/>
      <c r="C24" s="66"/>
      <c r="D24" s="71">
        <v>115.9</v>
      </c>
      <c r="E24" s="71">
        <v>117.3</v>
      </c>
      <c r="F24" s="71">
        <v>92.5</v>
      </c>
      <c r="G24" s="71">
        <v>18</v>
      </c>
      <c r="H24" s="71">
        <v>0.3</v>
      </c>
      <c r="I24" s="71">
        <v>0.3</v>
      </c>
      <c r="J24" s="71">
        <v>0.1</v>
      </c>
      <c r="K24" s="71">
        <v>0</v>
      </c>
      <c r="L24" s="71">
        <v>0.2</v>
      </c>
      <c r="M24" s="71">
        <v>12.8</v>
      </c>
      <c r="N24" s="71">
        <v>58.6</v>
      </c>
      <c r="O24" s="71">
        <v>77.7</v>
      </c>
      <c r="P24" s="66"/>
      <c r="Q24" s="66"/>
      <c r="R24" s="66"/>
      <c r="S24" s="66"/>
      <c r="T24" s="127"/>
    </row>
    <row r="25" spans="1:20" x14ac:dyDescent="0.35">
      <c r="A25" s="66"/>
      <c r="B25" s="100"/>
      <c r="C25" s="66"/>
      <c r="D25" s="66"/>
      <c r="E25" s="66"/>
      <c r="F25" s="66"/>
      <c r="G25" s="66"/>
      <c r="H25" s="66"/>
      <c r="I25" s="66"/>
      <c r="J25" s="66"/>
      <c r="K25" s="66"/>
      <c r="L25" s="66"/>
      <c r="M25" s="66"/>
      <c r="N25" s="66"/>
      <c r="O25" s="66"/>
      <c r="P25" s="66"/>
      <c r="Q25" s="66"/>
      <c r="R25" s="66"/>
      <c r="S25" s="66"/>
      <c r="T25" s="127"/>
    </row>
    <row r="26" spans="1:20" x14ac:dyDescent="0.35">
      <c r="A26" s="66"/>
      <c r="B26" s="100"/>
      <c r="C26" s="66"/>
      <c r="D26" s="66"/>
      <c r="E26" s="66"/>
      <c r="F26" s="66"/>
      <c r="G26" s="66"/>
      <c r="H26" s="66"/>
      <c r="I26" s="66"/>
      <c r="J26" s="66"/>
      <c r="K26" s="66"/>
      <c r="L26" s="66"/>
      <c r="M26" s="66"/>
      <c r="N26" s="66"/>
      <c r="O26" s="66"/>
      <c r="P26" s="66"/>
      <c r="Q26" s="66"/>
      <c r="R26" s="66"/>
      <c r="S26" s="66"/>
      <c r="T26" s="127"/>
    </row>
    <row r="27" spans="1:20" x14ac:dyDescent="0.35">
      <c r="A27" s="127"/>
      <c r="B27" s="586" t="s">
        <v>537</v>
      </c>
      <c r="C27" s="587"/>
      <c r="D27" s="543">
        <f>+SUM(D31:D121)/11</f>
        <v>110.09090909090909</v>
      </c>
      <c r="E27" s="587"/>
      <c r="F27" s="587"/>
      <c r="G27" s="587"/>
      <c r="H27" s="587"/>
      <c r="I27" s="587"/>
      <c r="J27" s="587"/>
      <c r="K27" s="587"/>
      <c r="L27" s="587"/>
      <c r="M27" s="587"/>
      <c r="N27" s="587"/>
      <c r="O27" s="587"/>
      <c r="P27" s="587"/>
      <c r="Q27" s="127"/>
      <c r="R27" s="127"/>
      <c r="S27" s="127"/>
      <c r="T27" s="127"/>
    </row>
    <row r="28" spans="1:20" x14ac:dyDescent="0.35">
      <c r="A28" s="127" t="s">
        <v>277</v>
      </c>
      <c r="B28" s="586"/>
      <c r="C28" s="587"/>
      <c r="D28" s="588" t="s">
        <v>0</v>
      </c>
      <c r="E28" s="588" t="s">
        <v>1</v>
      </c>
      <c r="F28" s="588" t="s">
        <v>2</v>
      </c>
      <c r="G28" s="588" t="s">
        <v>3</v>
      </c>
      <c r="H28" s="588" t="s">
        <v>4</v>
      </c>
      <c r="I28" s="588" t="s">
        <v>5</v>
      </c>
      <c r="J28" s="588" t="s">
        <v>6</v>
      </c>
      <c r="K28" s="588" t="s">
        <v>7</v>
      </c>
      <c r="L28" s="588" t="s">
        <v>8</v>
      </c>
      <c r="M28" s="588" t="s">
        <v>9</v>
      </c>
      <c r="N28" s="588" t="s">
        <v>10</v>
      </c>
      <c r="O28" s="588" t="s">
        <v>11</v>
      </c>
      <c r="P28" s="588" t="s">
        <v>278</v>
      </c>
      <c r="Q28" s="127"/>
      <c r="R28" s="127"/>
      <c r="S28" s="127"/>
      <c r="T28" s="127"/>
    </row>
    <row r="29" spans="1:20" x14ac:dyDescent="0.35">
      <c r="A29" s="127">
        <v>2000</v>
      </c>
      <c r="B29" s="586" t="s">
        <v>59</v>
      </c>
      <c r="C29" s="587"/>
      <c r="D29" s="588">
        <v>18</v>
      </c>
      <c r="E29" s="588">
        <v>0</v>
      </c>
      <c r="F29" s="588">
        <v>14</v>
      </c>
      <c r="G29" s="588">
        <v>3</v>
      </c>
      <c r="H29" s="588">
        <v>0</v>
      </c>
      <c r="I29" s="588">
        <v>0</v>
      </c>
      <c r="J29" s="588">
        <v>0</v>
      </c>
      <c r="K29" s="588">
        <v>0</v>
      </c>
      <c r="L29" s="588">
        <v>0</v>
      </c>
      <c r="M29" s="588">
        <v>0</v>
      </c>
      <c r="N29" s="588">
        <v>3</v>
      </c>
      <c r="O29" s="588">
        <v>8</v>
      </c>
      <c r="P29" s="588">
        <f>+MAX(D29:O29)</f>
        <v>18</v>
      </c>
      <c r="Q29" s="127"/>
      <c r="R29" s="127"/>
      <c r="S29" s="127"/>
      <c r="T29" s="127"/>
    </row>
    <row r="30" spans="1:20" x14ac:dyDescent="0.35">
      <c r="A30" s="127"/>
      <c r="B30" s="586" t="s">
        <v>56</v>
      </c>
      <c r="C30" s="587"/>
      <c r="D30" s="588">
        <v>13</v>
      </c>
      <c r="E30" s="588">
        <v>17</v>
      </c>
      <c r="F30" s="588">
        <v>7</v>
      </c>
      <c r="G30" s="588">
        <v>0</v>
      </c>
      <c r="H30" s="588">
        <v>1</v>
      </c>
      <c r="I30" s="588">
        <v>0</v>
      </c>
      <c r="J30" s="588">
        <v>0</v>
      </c>
      <c r="K30" s="588">
        <v>0</v>
      </c>
      <c r="L30" s="588">
        <v>0</v>
      </c>
      <c r="M30" s="588">
        <v>0</v>
      </c>
      <c r="N30" s="588">
        <v>2</v>
      </c>
      <c r="O30" s="588">
        <v>5</v>
      </c>
      <c r="P30" s="588">
        <f t="shared" ref="P30:P93" si="0">+MAX(D30:O30)</f>
        <v>17</v>
      </c>
      <c r="Q30" s="127"/>
      <c r="R30" s="127"/>
      <c r="S30" s="127"/>
      <c r="T30" s="127"/>
    </row>
    <row r="31" spans="1:20" x14ac:dyDescent="0.35">
      <c r="A31" s="127"/>
      <c r="B31" s="586" t="s">
        <v>52</v>
      </c>
      <c r="C31" s="587"/>
      <c r="D31" s="588">
        <v>11</v>
      </c>
      <c r="E31" s="588">
        <v>10</v>
      </c>
      <c r="F31" s="588">
        <v>7</v>
      </c>
      <c r="G31" s="588">
        <v>4</v>
      </c>
      <c r="H31" s="588">
        <v>0</v>
      </c>
      <c r="I31" s="588">
        <v>0</v>
      </c>
      <c r="J31" s="588">
        <v>0</v>
      </c>
      <c r="K31" s="588">
        <v>0</v>
      </c>
      <c r="L31" s="588">
        <v>0</v>
      </c>
      <c r="M31" s="588">
        <v>0</v>
      </c>
      <c r="N31" s="588">
        <v>4</v>
      </c>
      <c r="O31" s="588">
        <v>7</v>
      </c>
      <c r="P31" s="588">
        <f t="shared" si="0"/>
        <v>11</v>
      </c>
      <c r="Q31" s="127"/>
      <c r="R31" s="127"/>
      <c r="S31" s="127"/>
      <c r="T31" s="127"/>
    </row>
    <row r="32" spans="1:20" x14ac:dyDescent="0.35">
      <c r="A32" s="127"/>
      <c r="B32" s="586" t="s">
        <v>94</v>
      </c>
      <c r="C32" s="587"/>
      <c r="D32" s="588">
        <v>15</v>
      </c>
      <c r="E32" s="588">
        <v>8</v>
      </c>
      <c r="F32" s="588">
        <v>12</v>
      </c>
      <c r="G32" s="588">
        <v>0</v>
      </c>
      <c r="H32" s="588">
        <v>0</v>
      </c>
      <c r="I32" s="588">
        <v>0</v>
      </c>
      <c r="J32" s="588">
        <v>0</v>
      </c>
      <c r="K32" s="588">
        <v>0</v>
      </c>
      <c r="L32" s="588">
        <v>0</v>
      </c>
      <c r="M32" s="588">
        <v>0</v>
      </c>
      <c r="N32" s="588">
        <v>3</v>
      </c>
      <c r="O32" s="588">
        <v>13</v>
      </c>
      <c r="P32" s="588">
        <f t="shared" si="0"/>
        <v>15</v>
      </c>
      <c r="Q32" s="127"/>
      <c r="R32" s="127"/>
      <c r="S32" s="127"/>
      <c r="T32" s="127"/>
    </row>
    <row r="33" spans="1:20" x14ac:dyDescent="0.35">
      <c r="A33" s="127"/>
      <c r="B33" s="586" t="s">
        <v>58</v>
      </c>
      <c r="C33" s="587"/>
      <c r="D33" s="588">
        <v>16</v>
      </c>
      <c r="E33" s="588">
        <v>58</v>
      </c>
      <c r="F33" s="588">
        <v>9</v>
      </c>
      <c r="G33" s="588">
        <v>4</v>
      </c>
      <c r="H33" s="588">
        <v>0</v>
      </c>
      <c r="I33" s="588">
        <v>0</v>
      </c>
      <c r="J33" s="588">
        <v>0</v>
      </c>
      <c r="K33" s="588">
        <v>0</v>
      </c>
      <c r="L33" s="588">
        <v>0</v>
      </c>
      <c r="M33" s="588">
        <v>1</v>
      </c>
      <c r="N33" s="588">
        <v>11</v>
      </c>
      <c r="O33" s="588">
        <v>8</v>
      </c>
      <c r="P33" s="588">
        <f t="shared" si="0"/>
        <v>58</v>
      </c>
      <c r="Q33" s="127"/>
      <c r="R33" s="127"/>
      <c r="S33" s="127"/>
      <c r="T33" s="127"/>
    </row>
    <row r="34" spans="1:20" x14ac:dyDescent="0.35">
      <c r="A34" s="127"/>
      <c r="B34" s="586" t="s">
        <v>57</v>
      </c>
      <c r="C34" s="587"/>
      <c r="D34" s="588">
        <v>10</v>
      </c>
      <c r="E34" s="588">
        <v>2</v>
      </c>
      <c r="F34" s="588">
        <v>5</v>
      </c>
      <c r="G34" s="588">
        <v>3</v>
      </c>
      <c r="H34" s="588">
        <v>0</v>
      </c>
      <c r="I34" s="588">
        <v>0</v>
      </c>
      <c r="J34" s="588">
        <v>0</v>
      </c>
      <c r="K34" s="588">
        <v>0</v>
      </c>
      <c r="L34" s="588">
        <v>0</v>
      </c>
      <c r="M34" s="588">
        <v>0</v>
      </c>
      <c r="N34" s="588">
        <v>0</v>
      </c>
      <c r="O34" s="588">
        <v>0</v>
      </c>
      <c r="P34" s="588">
        <f t="shared" si="0"/>
        <v>10</v>
      </c>
      <c r="Q34" s="127"/>
      <c r="R34" s="127"/>
      <c r="S34" s="127"/>
      <c r="T34" s="127"/>
    </row>
    <row r="35" spans="1:20" x14ac:dyDescent="0.35">
      <c r="A35" s="127"/>
      <c r="B35" s="586"/>
      <c r="C35" s="587"/>
      <c r="D35" s="588"/>
      <c r="E35" s="588"/>
      <c r="F35" s="588"/>
      <c r="G35" s="588"/>
      <c r="H35" s="588"/>
      <c r="I35" s="588"/>
      <c r="J35" s="588"/>
      <c r="K35" s="588"/>
      <c r="L35" s="588"/>
      <c r="M35" s="588"/>
      <c r="N35" s="588"/>
      <c r="O35" s="588"/>
      <c r="P35" s="588">
        <f t="shared" si="0"/>
        <v>0</v>
      </c>
      <c r="Q35" s="127"/>
      <c r="R35" s="127"/>
      <c r="S35" s="127"/>
      <c r="T35" s="127"/>
    </row>
    <row r="36" spans="1:20" x14ac:dyDescent="0.35">
      <c r="A36" s="127">
        <v>2001</v>
      </c>
      <c r="B36" s="586" t="s">
        <v>59</v>
      </c>
      <c r="C36" s="587"/>
      <c r="D36" s="588">
        <v>22</v>
      </c>
      <c r="E36" s="588">
        <v>21</v>
      </c>
      <c r="F36" s="588">
        <v>8</v>
      </c>
      <c r="G36" s="588">
        <v>0</v>
      </c>
      <c r="H36" s="588">
        <v>0</v>
      </c>
      <c r="I36" s="588">
        <v>0</v>
      </c>
      <c r="J36" s="588">
        <v>0</v>
      </c>
      <c r="K36" s="588">
        <v>0</v>
      </c>
      <c r="L36" s="588">
        <v>0</v>
      </c>
      <c r="M36" s="588">
        <v>1</v>
      </c>
      <c r="N36" s="588">
        <v>7</v>
      </c>
      <c r="O36" s="588">
        <v>14</v>
      </c>
      <c r="P36" s="588">
        <f t="shared" si="0"/>
        <v>22</v>
      </c>
      <c r="Q36" s="127"/>
      <c r="R36" s="127"/>
      <c r="S36" s="127"/>
      <c r="T36" s="127"/>
    </row>
    <row r="37" spans="1:20" x14ac:dyDescent="0.35">
      <c r="A37" s="127"/>
      <c r="B37" s="586" t="s">
        <v>56</v>
      </c>
      <c r="C37" s="587"/>
      <c r="D37" s="588">
        <v>3</v>
      </c>
      <c r="E37" s="588">
        <v>14</v>
      </c>
      <c r="F37" s="588">
        <v>0</v>
      </c>
      <c r="G37" s="588">
        <v>0</v>
      </c>
      <c r="H37" s="588">
        <v>0</v>
      </c>
      <c r="I37" s="588">
        <v>0</v>
      </c>
      <c r="J37" s="588">
        <v>0</v>
      </c>
      <c r="K37" s="588">
        <v>0</v>
      </c>
      <c r="L37" s="588">
        <v>0</v>
      </c>
      <c r="M37" s="588">
        <v>0</v>
      </c>
      <c r="N37" s="588">
        <v>1</v>
      </c>
      <c r="O37" s="588">
        <v>2</v>
      </c>
      <c r="P37" s="588">
        <f t="shared" si="0"/>
        <v>14</v>
      </c>
      <c r="Q37" s="127"/>
      <c r="R37" s="127"/>
      <c r="S37" s="127"/>
      <c r="T37" s="127"/>
    </row>
    <row r="38" spans="1:20" x14ac:dyDescent="0.35">
      <c r="A38" s="127"/>
      <c r="B38" s="586" t="s">
        <v>52</v>
      </c>
      <c r="C38" s="587"/>
      <c r="D38" s="588">
        <v>7</v>
      </c>
      <c r="E38" s="588">
        <v>6</v>
      </c>
      <c r="F38" s="588">
        <v>4</v>
      </c>
      <c r="G38" s="588">
        <v>2</v>
      </c>
      <c r="H38" s="588">
        <v>0</v>
      </c>
      <c r="I38" s="588">
        <v>0</v>
      </c>
      <c r="J38" s="588">
        <v>0</v>
      </c>
      <c r="K38" s="588">
        <v>0</v>
      </c>
      <c r="L38" s="588">
        <v>0</v>
      </c>
      <c r="M38" s="588">
        <v>0</v>
      </c>
      <c r="N38" s="588">
        <v>3</v>
      </c>
      <c r="O38" s="588">
        <v>6</v>
      </c>
      <c r="P38" s="588">
        <f t="shared" si="0"/>
        <v>7</v>
      </c>
      <c r="Q38" s="127"/>
      <c r="R38" s="127"/>
      <c r="S38" s="127"/>
      <c r="T38" s="127"/>
    </row>
    <row r="39" spans="1:20" x14ac:dyDescent="0.35">
      <c r="A39" s="127"/>
      <c r="B39" s="586" t="s">
        <v>94</v>
      </c>
      <c r="C39" s="587"/>
      <c r="D39" s="588">
        <v>11</v>
      </c>
      <c r="E39" s="588">
        <v>22</v>
      </c>
      <c r="F39" s="588">
        <v>10</v>
      </c>
      <c r="G39" s="588">
        <v>0</v>
      </c>
      <c r="H39" s="588">
        <v>0</v>
      </c>
      <c r="I39" s="588">
        <v>0</v>
      </c>
      <c r="J39" s="588">
        <v>0</v>
      </c>
      <c r="K39" s="588">
        <v>0</v>
      </c>
      <c r="L39" s="588">
        <v>0</v>
      </c>
      <c r="M39" s="588">
        <v>4</v>
      </c>
      <c r="N39" s="588">
        <v>14</v>
      </c>
      <c r="O39" s="588">
        <v>21</v>
      </c>
      <c r="P39" s="588">
        <f t="shared" si="0"/>
        <v>22</v>
      </c>
      <c r="Q39" s="127"/>
      <c r="R39" s="127"/>
      <c r="S39" s="127"/>
      <c r="T39" s="127"/>
    </row>
    <row r="40" spans="1:20" x14ac:dyDescent="0.35">
      <c r="A40" s="127"/>
      <c r="B40" s="586" t="s">
        <v>279</v>
      </c>
      <c r="C40" s="587"/>
      <c r="D40" s="588">
        <v>17</v>
      </c>
      <c r="E40" s="588">
        <v>23</v>
      </c>
      <c r="F40" s="588">
        <v>3</v>
      </c>
      <c r="G40" s="588">
        <v>16</v>
      </c>
      <c r="H40" s="588">
        <v>0</v>
      </c>
      <c r="I40" s="588">
        <v>0</v>
      </c>
      <c r="J40" s="588">
        <v>0</v>
      </c>
      <c r="K40" s="588">
        <v>0</v>
      </c>
      <c r="L40" s="588">
        <v>0</v>
      </c>
      <c r="M40" s="588">
        <v>1</v>
      </c>
      <c r="N40" s="588">
        <v>9</v>
      </c>
      <c r="O40" s="588">
        <v>3</v>
      </c>
      <c r="P40" s="588">
        <f t="shared" si="0"/>
        <v>23</v>
      </c>
      <c r="Q40" s="127"/>
      <c r="R40" s="127"/>
      <c r="S40" s="127"/>
      <c r="T40" s="127"/>
    </row>
    <row r="41" spans="1:20" x14ac:dyDescent="0.35">
      <c r="A41" s="127"/>
      <c r="B41" s="586" t="s">
        <v>54</v>
      </c>
      <c r="C41" s="587"/>
      <c r="D41" s="588">
        <v>56</v>
      </c>
      <c r="E41" s="588">
        <v>61</v>
      </c>
      <c r="F41" s="588">
        <v>27</v>
      </c>
      <c r="G41" s="588">
        <v>11</v>
      </c>
      <c r="H41" s="588">
        <v>0</v>
      </c>
      <c r="I41" s="588">
        <v>0</v>
      </c>
      <c r="J41" s="588">
        <v>0</v>
      </c>
      <c r="K41" s="588">
        <v>0</v>
      </c>
      <c r="L41" s="588">
        <v>0</v>
      </c>
      <c r="M41" s="588">
        <v>0</v>
      </c>
      <c r="N41" s="588">
        <v>20</v>
      </c>
      <c r="O41" s="588">
        <v>29</v>
      </c>
      <c r="P41" s="588">
        <f t="shared" si="0"/>
        <v>61</v>
      </c>
      <c r="Q41" s="127"/>
      <c r="R41" s="127"/>
      <c r="S41" s="127"/>
      <c r="T41" s="127"/>
    </row>
    <row r="42" spans="1:20" x14ac:dyDescent="0.35">
      <c r="A42" s="127"/>
      <c r="B42" s="586"/>
      <c r="C42" s="587"/>
      <c r="D42" s="588"/>
      <c r="E42" s="588"/>
      <c r="F42" s="588"/>
      <c r="G42" s="588"/>
      <c r="H42" s="588"/>
      <c r="I42" s="588"/>
      <c r="J42" s="588"/>
      <c r="K42" s="588"/>
      <c r="L42" s="588"/>
      <c r="M42" s="588"/>
      <c r="N42" s="588"/>
      <c r="O42" s="588"/>
      <c r="P42" s="588"/>
      <c r="Q42" s="127"/>
      <c r="R42" s="127"/>
      <c r="S42" s="127"/>
      <c r="T42" s="127"/>
    </row>
    <row r="43" spans="1:20" x14ac:dyDescent="0.35">
      <c r="A43" s="127">
        <v>2002</v>
      </c>
      <c r="B43" s="586" t="s">
        <v>59</v>
      </c>
      <c r="C43" s="587"/>
      <c r="D43" s="588">
        <v>16</v>
      </c>
      <c r="E43" s="588">
        <v>2</v>
      </c>
      <c r="F43" s="588">
        <v>2</v>
      </c>
      <c r="G43" s="588"/>
      <c r="H43" s="588"/>
      <c r="I43" s="588"/>
      <c r="J43" s="588"/>
      <c r="K43" s="588"/>
      <c r="L43" s="588"/>
      <c r="M43" s="588"/>
      <c r="N43" s="588">
        <v>10</v>
      </c>
      <c r="O43" s="588">
        <v>10</v>
      </c>
      <c r="P43" s="588">
        <f t="shared" si="0"/>
        <v>16</v>
      </c>
      <c r="Q43" s="127"/>
      <c r="R43" s="384"/>
      <c r="S43" s="127"/>
      <c r="T43" s="127"/>
    </row>
    <row r="44" spans="1:20" x14ac:dyDescent="0.35">
      <c r="A44" s="127"/>
      <c r="B44" s="586" t="s">
        <v>56</v>
      </c>
      <c r="C44" s="587"/>
      <c r="D44" s="588">
        <v>7</v>
      </c>
      <c r="E44" s="588">
        <v>6</v>
      </c>
      <c r="F44" s="588">
        <v>3</v>
      </c>
      <c r="G44" s="588">
        <v>1</v>
      </c>
      <c r="H44" s="588"/>
      <c r="I44" s="588"/>
      <c r="J44" s="588"/>
      <c r="K44" s="588"/>
      <c r="L44" s="588"/>
      <c r="M44" s="588"/>
      <c r="N44" s="588">
        <v>14</v>
      </c>
      <c r="O44" s="588">
        <v>22</v>
      </c>
      <c r="P44" s="588">
        <f t="shared" si="0"/>
        <v>22</v>
      </c>
      <c r="Q44" s="127"/>
      <c r="R44" s="384"/>
      <c r="S44" s="127"/>
      <c r="T44" s="127"/>
    </row>
    <row r="45" spans="1:20" x14ac:dyDescent="0.35">
      <c r="A45" s="127"/>
      <c r="B45" s="586" t="s">
        <v>52</v>
      </c>
      <c r="C45" s="587"/>
      <c r="D45" s="588">
        <v>5</v>
      </c>
      <c r="E45" s="588">
        <v>6</v>
      </c>
      <c r="F45" s="588">
        <v>5</v>
      </c>
      <c r="G45" s="588">
        <v>3</v>
      </c>
      <c r="H45" s="588"/>
      <c r="I45" s="588"/>
      <c r="J45" s="588"/>
      <c r="K45" s="588"/>
      <c r="L45" s="588"/>
      <c r="M45" s="588">
        <v>1</v>
      </c>
      <c r="N45" s="588">
        <v>4</v>
      </c>
      <c r="O45" s="588">
        <v>4</v>
      </c>
      <c r="P45" s="588">
        <f t="shared" si="0"/>
        <v>6</v>
      </c>
      <c r="Q45" s="127"/>
      <c r="R45" s="384"/>
      <c r="S45" s="127"/>
      <c r="T45" s="127"/>
    </row>
    <row r="46" spans="1:20" x14ac:dyDescent="0.35">
      <c r="A46" s="127"/>
      <c r="B46" s="586" t="s">
        <v>120</v>
      </c>
      <c r="C46" s="587"/>
      <c r="D46" s="588"/>
      <c r="E46" s="588">
        <v>2</v>
      </c>
      <c r="F46" s="588"/>
      <c r="G46" s="588"/>
      <c r="H46" s="588"/>
      <c r="I46" s="588"/>
      <c r="J46" s="588"/>
      <c r="K46" s="588"/>
      <c r="L46" s="588"/>
      <c r="M46" s="588"/>
      <c r="N46" s="588"/>
      <c r="O46" s="588">
        <v>7</v>
      </c>
      <c r="P46" s="588">
        <f t="shared" si="0"/>
        <v>7</v>
      </c>
      <c r="Q46" s="127"/>
      <c r="R46" s="384"/>
      <c r="S46" s="127"/>
      <c r="T46" s="127"/>
    </row>
    <row r="47" spans="1:20" x14ac:dyDescent="0.35">
      <c r="A47" s="127"/>
      <c r="B47" s="586" t="s">
        <v>58</v>
      </c>
      <c r="C47" s="587"/>
      <c r="D47" s="588">
        <v>18</v>
      </c>
      <c r="E47" s="588">
        <v>28</v>
      </c>
      <c r="F47" s="588">
        <v>31</v>
      </c>
      <c r="G47" s="588">
        <v>6</v>
      </c>
      <c r="H47" s="588"/>
      <c r="I47" s="588"/>
      <c r="J47" s="588"/>
      <c r="K47" s="588"/>
      <c r="L47" s="588"/>
      <c r="M47" s="588">
        <v>6</v>
      </c>
      <c r="N47" s="588">
        <v>24</v>
      </c>
      <c r="O47" s="588">
        <v>19</v>
      </c>
      <c r="P47" s="588">
        <f t="shared" si="0"/>
        <v>31</v>
      </c>
      <c r="Q47" s="127"/>
      <c r="R47" s="384"/>
      <c r="S47" s="127"/>
      <c r="T47" s="127"/>
    </row>
    <row r="48" spans="1:20" x14ac:dyDescent="0.35">
      <c r="A48" s="127"/>
      <c r="B48" s="586" t="s">
        <v>57</v>
      </c>
      <c r="C48" s="587"/>
      <c r="D48" s="588">
        <v>5</v>
      </c>
      <c r="E48" s="588">
        <v>5</v>
      </c>
      <c r="F48" s="588">
        <v>6</v>
      </c>
      <c r="G48" s="588"/>
      <c r="H48" s="588"/>
      <c r="I48" s="588"/>
      <c r="J48" s="588"/>
      <c r="K48" s="588"/>
      <c r="L48" s="588"/>
      <c r="M48" s="588"/>
      <c r="N48" s="588">
        <v>1</v>
      </c>
      <c r="O48" s="588">
        <v>6</v>
      </c>
      <c r="P48" s="588">
        <f t="shared" si="0"/>
        <v>6</v>
      </c>
      <c r="Q48" s="127"/>
      <c r="R48" s="384"/>
      <c r="S48" s="127"/>
      <c r="T48" s="127"/>
    </row>
    <row r="49" spans="1:20" x14ac:dyDescent="0.35">
      <c r="A49" s="127"/>
      <c r="B49" s="586" t="s">
        <v>54</v>
      </c>
      <c r="C49" s="587"/>
      <c r="D49" s="588">
        <v>4</v>
      </c>
      <c r="E49" s="588">
        <v>24</v>
      </c>
      <c r="F49" s="588">
        <v>22</v>
      </c>
      <c r="G49" s="588">
        <v>4</v>
      </c>
      <c r="H49" s="588"/>
      <c r="I49" s="588"/>
      <c r="J49" s="588"/>
      <c r="K49" s="588"/>
      <c r="L49" s="588"/>
      <c r="M49" s="588">
        <v>3</v>
      </c>
      <c r="N49" s="588">
        <v>22</v>
      </c>
      <c r="O49" s="588">
        <v>20</v>
      </c>
      <c r="P49" s="588">
        <f t="shared" si="0"/>
        <v>24</v>
      </c>
      <c r="Q49" s="127"/>
      <c r="R49" s="127"/>
      <c r="S49" s="127"/>
      <c r="T49" s="127"/>
    </row>
    <row r="50" spans="1:20" x14ac:dyDescent="0.35">
      <c r="A50" s="127"/>
      <c r="B50" s="586"/>
      <c r="C50" s="587"/>
      <c r="D50" s="588"/>
      <c r="E50" s="588"/>
      <c r="F50" s="588"/>
      <c r="G50" s="588"/>
      <c r="H50" s="588"/>
      <c r="I50" s="588"/>
      <c r="J50" s="588"/>
      <c r="K50" s="588"/>
      <c r="L50" s="588"/>
      <c r="M50" s="588"/>
      <c r="N50" s="588"/>
      <c r="O50" s="588"/>
      <c r="P50" s="588"/>
      <c r="Q50" s="127"/>
      <c r="R50" s="127"/>
      <c r="S50" s="127"/>
      <c r="T50" s="127"/>
    </row>
    <row r="51" spans="1:20" x14ac:dyDescent="0.35">
      <c r="A51" s="127">
        <v>2003</v>
      </c>
      <c r="B51" s="586" t="s">
        <v>59</v>
      </c>
      <c r="C51" s="587"/>
      <c r="D51" s="588">
        <v>4</v>
      </c>
      <c r="E51" s="588">
        <v>13</v>
      </c>
      <c r="F51" s="588">
        <v>3</v>
      </c>
      <c r="G51" s="588">
        <v>0</v>
      </c>
      <c r="H51" s="588">
        <v>0</v>
      </c>
      <c r="I51" s="588">
        <v>0</v>
      </c>
      <c r="J51" s="588">
        <v>0</v>
      </c>
      <c r="K51" s="588">
        <v>0</v>
      </c>
      <c r="L51" s="588">
        <v>0</v>
      </c>
      <c r="M51" s="588">
        <v>3</v>
      </c>
      <c r="N51" s="588">
        <v>7</v>
      </c>
      <c r="O51" s="588">
        <v>23</v>
      </c>
      <c r="P51" s="588">
        <f t="shared" si="0"/>
        <v>23</v>
      </c>
      <c r="Q51" s="127"/>
      <c r="R51" s="127"/>
      <c r="S51" s="127"/>
      <c r="T51" s="127"/>
    </row>
    <row r="52" spans="1:20" x14ac:dyDescent="0.35">
      <c r="A52" s="127"/>
      <c r="B52" s="586" t="s">
        <v>56</v>
      </c>
      <c r="C52" s="587"/>
      <c r="D52" s="588">
        <v>43</v>
      </c>
      <c r="E52" s="588">
        <v>27</v>
      </c>
      <c r="F52" s="588">
        <v>4</v>
      </c>
      <c r="G52" s="588">
        <v>0</v>
      </c>
      <c r="H52" s="588">
        <v>0</v>
      </c>
      <c r="I52" s="588">
        <v>0</v>
      </c>
      <c r="J52" s="588">
        <v>0</v>
      </c>
      <c r="K52" s="588">
        <v>0</v>
      </c>
      <c r="L52" s="588">
        <v>0</v>
      </c>
      <c r="M52" s="588">
        <v>0</v>
      </c>
      <c r="N52" s="588">
        <v>10</v>
      </c>
      <c r="O52" s="588">
        <v>12</v>
      </c>
      <c r="P52" s="588">
        <f t="shared" si="0"/>
        <v>43</v>
      </c>
      <c r="Q52" s="127"/>
      <c r="R52" s="127"/>
      <c r="S52" s="127"/>
      <c r="T52" s="127"/>
    </row>
    <row r="53" spans="1:20" x14ac:dyDescent="0.35">
      <c r="A53" s="127"/>
      <c r="B53" s="586" t="s">
        <v>52</v>
      </c>
      <c r="C53" s="587"/>
      <c r="D53" s="588">
        <v>6</v>
      </c>
      <c r="E53" s="588">
        <v>7</v>
      </c>
      <c r="F53" s="588">
        <v>6</v>
      </c>
      <c r="G53" s="588">
        <v>4</v>
      </c>
      <c r="H53" s="588">
        <v>0</v>
      </c>
      <c r="I53" s="588">
        <v>0</v>
      </c>
      <c r="J53" s="588">
        <v>0</v>
      </c>
      <c r="K53" s="588">
        <v>0</v>
      </c>
      <c r="L53" s="588">
        <v>0</v>
      </c>
      <c r="M53" s="588">
        <v>3</v>
      </c>
      <c r="N53" s="588">
        <v>4</v>
      </c>
      <c r="O53" s="588">
        <v>8</v>
      </c>
      <c r="P53" s="588">
        <f t="shared" si="0"/>
        <v>8</v>
      </c>
      <c r="Q53" s="127"/>
      <c r="R53" s="127"/>
      <c r="S53" s="127"/>
      <c r="T53" s="127"/>
    </row>
    <row r="54" spans="1:20" x14ac:dyDescent="0.35">
      <c r="A54" s="127"/>
      <c r="B54" s="586" t="s">
        <v>95</v>
      </c>
      <c r="C54" s="587"/>
      <c r="D54" s="588">
        <v>4</v>
      </c>
      <c r="E54" s="588">
        <v>3</v>
      </c>
      <c r="F54" s="588">
        <v>1</v>
      </c>
      <c r="G54" s="588">
        <v>0</v>
      </c>
      <c r="H54" s="588">
        <v>0</v>
      </c>
      <c r="I54" s="588">
        <v>0</v>
      </c>
      <c r="J54" s="588">
        <v>0</v>
      </c>
      <c r="K54" s="588">
        <v>0</v>
      </c>
      <c r="L54" s="588">
        <v>0</v>
      </c>
      <c r="M54" s="588">
        <v>7</v>
      </c>
      <c r="N54" s="588">
        <v>6</v>
      </c>
      <c r="O54" s="588">
        <v>6</v>
      </c>
      <c r="P54" s="588">
        <f t="shared" si="0"/>
        <v>7</v>
      </c>
      <c r="Q54" s="127"/>
      <c r="R54" s="127"/>
      <c r="S54" s="127"/>
      <c r="T54" s="127"/>
    </row>
    <row r="55" spans="1:20" x14ac:dyDescent="0.35">
      <c r="A55" s="127"/>
      <c r="B55" s="586" t="s">
        <v>118</v>
      </c>
      <c r="C55" s="587"/>
      <c r="D55" s="588">
        <v>35</v>
      </c>
      <c r="E55" s="588">
        <v>35</v>
      </c>
      <c r="F55" s="588">
        <v>43</v>
      </c>
      <c r="G55" s="588">
        <v>3</v>
      </c>
      <c r="H55" s="588">
        <v>0</v>
      </c>
      <c r="I55" s="588">
        <v>0</v>
      </c>
      <c r="J55" s="588">
        <v>0</v>
      </c>
      <c r="K55" s="588">
        <v>0</v>
      </c>
      <c r="L55" s="588">
        <v>0</v>
      </c>
      <c r="M55" s="588">
        <v>8</v>
      </c>
      <c r="N55" s="588">
        <v>15</v>
      </c>
      <c r="O55" s="588">
        <v>15</v>
      </c>
      <c r="P55" s="588">
        <f t="shared" si="0"/>
        <v>43</v>
      </c>
      <c r="Q55" s="127"/>
      <c r="R55" s="127"/>
      <c r="S55" s="127"/>
      <c r="T55" s="127"/>
    </row>
    <row r="56" spans="1:20" x14ac:dyDescent="0.35">
      <c r="A56" s="131"/>
      <c r="B56" s="589" t="s">
        <v>57</v>
      </c>
      <c r="C56" s="590"/>
      <c r="D56" s="591">
        <v>38</v>
      </c>
      <c r="E56" s="591">
        <v>0</v>
      </c>
      <c r="F56" s="591">
        <v>10</v>
      </c>
      <c r="G56" s="591">
        <v>0</v>
      </c>
      <c r="H56" s="591">
        <v>0</v>
      </c>
      <c r="I56" s="591">
        <v>0</v>
      </c>
      <c r="J56" s="591">
        <v>0</v>
      </c>
      <c r="K56" s="591">
        <v>0</v>
      </c>
      <c r="L56" s="591">
        <v>0</v>
      </c>
      <c r="M56" s="591">
        <v>0</v>
      </c>
      <c r="N56" s="591">
        <v>2</v>
      </c>
      <c r="O56" s="591">
        <v>1</v>
      </c>
      <c r="P56" s="588">
        <f t="shared" si="0"/>
        <v>38</v>
      </c>
      <c r="Q56" s="127"/>
      <c r="R56" s="127"/>
      <c r="S56" s="127"/>
      <c r="T56" s="127"/>
    </row>
    <row r="57" spans="1:20" x14ac:dyDescent="0.35">
      <c r="A57" s="131"/>
      <c r="B57" s="589" t="s">
        <v>280</v>
      </c>
      <c r="C57" s="590"/>
      <c r="D57" s="591">
        <v>42</v>
      </c>
      <c r="E57" s="591">
        <v>37</v>
      </c>
      <c r="F57" s="591">
        <v>10</v>
      </c>
      <c r="G57" s="591">
        <v>8</v>
      </c>
      <c r="H57" s="591">
        <v>0</v>
      </c>
      <c r="I57" s="591">
        <v>0</v>
      </c>
      <c r="J57" s="591">
        <v>0</v>
      </c>
      <c r="K57" s="591">
        <v>0</v>
      </c>
      <c r="L57" s="591">
        <v>0</v>
      </c>
      <c r="M57" s="591">
        <v>6</v>
      </c>
      <c r="N57" s="591">
        <v>19</v>
      </c>
      <c r="O57" s="591">
        <v>40</v>
      </c>
      <c r="P57" s="588">
        <f t="shared" si="0"/>
        <v>42</v>
      </c>
      <c r="Q57" s="127"/>
      <c r="R57" s="127"/>
      <c r="S57" s="127"/>
      <c r="T57" s="127"/>
    </row>
    <row r="58" spans="1:20" x14ac:dyDescent="0.35">
      <c r="A58" s="131"/>
      <c r="B58" s="589"/>
      <c r="C58" s="590"/>
      <c r="D58" s="591"/>
      <c r="E58" s="591"/>
      <c r="F58" s="591"/>
      <c r="G58" s="591"/>
      <c r="H58" s="591"/>
      <c r="I58" s="591"/>
      <c r="J58" s="591"/>
      <c r="K58" s="591"/>
      <c r="L58" s="591"/>
      <c r="M58" s="591"/>
      <c r="N58" s="591"/>
      <c r="O58" s="591"/>
      <c r="P58" s="588">
        <f t="shared" si="0"/>
        <v>0</v>
      </c>
      <c r="Q58" s="127"/>
      <c r="R58" s="127"/>
      <c r="S58" s="127"/>
      <c r="T58" s="127"/>
    </row>
    <row r="59" spans="1:20" x14ac:dyDescent="0.35">
      <c r="A59" s="131">
        <v>2004</v>
      </c>
      <c r="B59" s="589" t="s">
        <v>59</v>
      </c>
      <c r="C59" s="590"/>
      <c r="D59" s="591">
        <v>18</v>
      </c>
      <c r="E59" s="591">
        <v>24</v>
      </c>
      <c r="F59" s="591">
        <v>2</v>
      </c>
      <c r="G59" s="591">
        <v>0</v>
      </c>
      <c r="H59" s="591">
        <v>0</v>
      </c>
      <c r="I59" s="591">
        <v>0</v>
      </c>
      <c r="J59" s="591">
        <v>0</v>
      </c>
      <c r="K59" s="591">
        <v>0</v>
      </c>
      <c r="L59" s="591">
        <v>0</v>
      </c>
      <c r="M59" s="591">
        <v>0</v>
      </c>
      <c r="N59" s="591">
        <v>1</v>
      </c>
      <c r="O59" s="591">
        <v>9</v>
      </c>
      <c r="P59" s="588">
        <f t="shared" si="0"/>
        <v>24</v>
      </c>
      <c r="Q59" s="127"/>
      <c r="R59" s="127"/>
      <c r="S59" s="127"/>
      <c r="T59" s="127"/>
    </row>
    <row r="60" spans="1:20" x14ac:dyDescent="0.35">
      <c r="A60" s="131"/>
      <c r="B60" s="589" t="s">
        <v>56</v>
      </c>
      <c r="C60" s="590"/>
      <c r="D60" s="591">
        <v>21</v>
      </c>
      <c r="E60" s="591">
        <v>33</v>
      </c>
      <c r="F60" s="591">
        <v>43</v>
      </c>
      <c r="G60" s="591">
        <v>10</v>
      </c>
      <c r="H60" s="591">
        <v>0</v>
      </c>
      <c r="I60" s="591">
        <v>0</v>
      </c>
      <c r="J60" s="591">
        <v>0</v>
      </c>
      <c r="K60" s="591">
        <v>0</v>
      </c>
      <c r="L60" s="591">
        <v>0</v>
      </c>
      <c r="M60" s="591">
        <v>1</v>
      </c>
      <c r="N60" s="591">
        <v>5</v>
      </c>
      <c r="O60" s="591">
        <v>16</v>
      </c>
      <c r="P60" s="588">
        <f t="shared" si="0"/>
        <v>43</v>
      </c>
      <c r="Q60" s="127"/>
      <c r="R60" s="127"/>
      <c r="S60" s="127"/>
      <c r="T60" s="127"/>
    </row>
    <row r="61" spans="1:20" x14ac:dyDescent="0.35">
      <c r="A61" s="131"/>
      <c r="B61" s="589" t="s">
        <v>52</v>
      </c>
      <c r="C61" s="590"/>
      <c r="D61" s="591">
        <v>10</v>
      </c>
      <c r="E61" s="591">
        <v>8</v>
      </c>
      <c r="F61" s="591">
        <v>12</v>
      </c>
      <c r="G61" s="591">
        <v>4</v>
      </c>
      <c r="H61" s="591">
        <v>0</v>
      </c>
      <c r="I61" s="591">
        <v>0</v>
      </c>
      <c r="J61" s="591">
        <v>0</v>
      </c>
      <c r="K61" s="591">
        <v>0</v>
      </c>
      <c r="L61" s="591">
        <v>0</v>
      </c>
      <c r="M61" s="591">
        <v>0</v>
      </c>
      <c r="N61" s="591">
        <v>2</v>
      </c>
      <c r="O61" s="591">
        <v>4</v>
      </c>
      <c r="P61" s="588">
        <f t="shared" si="0"/>
        <v>12</v>
      </c>
      <c r="Q61" s="127"/>
      <c r="R61" s="127"/>
      <c r="S61" s="127"/>
      <c r="T61" s="127"/>
    </row>
    <row r="62" spans="1:20" x14ac:dyDescent="0.35">
      <c r="A62" s="131"/>
      <c r="B62" s="589" t="s">
        <v>94</v>
      </c>
      <c r="C62" s="590"/>
      <c r="D62" s="591">
        <v>20</v>
      </c>
      <c r="E62" s="591">
        <v>27</v>
      </c>
      <c r="F62" s="591">
        <v>18</v>
      </c>
      <c r="G62" s="591">
        <v>1</v>
      </c>
      <c r="H62" s="591">
        <v>0</v>
      </c>
      <c r="I62" s="591">
        <v>0</v>
      </c>
      <c r="J62" s="591">
        <v>0</v>
      </c>
      <c r="K62" s="591">
        <v>0</v>
      </c>
      <c r="L62" s="591">
        <v>0</v>
      </c>
      <c r="M62" s="591">
        <v>2</v>
      </c>
      <c r="N62" s="591">
        <v>12</v>
      </c>
      <c r="O62" s="591">
        <v>14</v>
      </c>
      <c r="P62" s="588">
        <f t="shared" si="0"/>
        <v>27</v>
      </c>
      <c r="Q62" s="127"/>
      <c r="R62" s="127"/>
      <c r="S62" s="127"/>
      <c r="T62" s="127"/>
    </row>
    <row r="63" spans="1:20" x14ac:dyDescent="0.35">
      <c r="A63" s="131"/>
      <c r="B63" s="589" t="s">
        <v>58</v>
      </c>
      <c r="C63" s="590"/>
      <c r="D63" s="591">
        <v>10</v>
      </c>
      <c r="E63" s="591">
        <v>10</v>
      </c>
      <c r="F63" s="591">
        <v>5</v>
      </c>
      <c r="G63" s="591">
        <v>3</v>
      </c>
      <c r="H63" s="591">
        <v>0</v>
      </c>
      <c r="I63" s="591">
        <v>0</v>
      </c>
      <c r="J63" s="591">
        <v>0</v>
      </c>
      <c r="K63" s="591">
        <v>0</v>
      </c>
      <c r="L63" s="591">
        <v>1</v>
      </c>
      <c r="M63" s="591">
        <v>1</v>
      </c>
      <c r="N63" s="591">
        <v>1</v>
      </c>
      <c r="O63" s="591">
        <v>2</v>
      </c>
      <c r="P63" s="588">
        <f t="shared" si="0"/>
        <v>10</v>
      </c>
      <c r="Q63" s="127"/>
      <c r="R63" s="127"/>
      <c r="S63" s="127"/>
      <c r="T63" s="127"/>
    </row>
    <row r="64" spans="1:20" x14ac:dyDescent="0.35">
      <c r="A64" s="131"/>
      <c r="B64" s="589" t="s">
        <v>57</v>
      </c>
      <c r="C64" s="590"/>
      <c r="D64" s="591">
        <v>8</v>
      </c>
      <c r="E64" s="591">
        <v>8</v>
      </c>
      <c r="F64" s="591">
        <v>12</v>
      </c>
      <c r="G64" s="591">
        <v>4</v>
      </c>
      <c r="H64" s="591">
        <v>0</v>
      </c>
      <c r="I64" s="591">
        <v>0</v>
      </c>
      <c r="J64" s="591">
        <v>0</v>
      </c>
      <c r="K64" s="591">
        <v>0</v>
      </c>
      <c r="L64" s="591">
        <v>0</v>
      </c>
      <c r="M64" s="591">
        <v>0</v>
      </c>
      <c r="N64" s="591">
        <v>0</v>
      </c>
      <c r="O64" s="591">
        <v>0</v>
      </c>
      <c r="P64" s="588">
        <f t="shared" si="0"/>
        <v>12</v>
      </c>
      <c r="Q64" s="127"/>
      <c r="R64" s="127"/>
      <c r="S64" s="127"/>
      <c r="T64" s="127"/>
    </row>
    <row r="65" spans="1:20" x14ac:dyDescent="0.35">
      <c r="A65" s="131"/>
      <c r="B65" s="589" t="s">
        <v>54</v>
      </c>
      <c r="C65" s="590"/>
      <c r="D65" s="591">
        <v>40</v>
      </c>
      <c r="E65" s="591">
        <v>56</v>
      </c>
      <c r="F65" s="591">
        <v>90</v>
      </c>
      <c r="G65" s="591">
        <v>12</v>
      </c>
      <c r="H65" s="591">
        <v>0</v>
      </c>
      <c r="I65" s="591">
        <v>0</v>
      </c>
      <c r="J65" s="591">
        <v>0</v>
      </c>
      <c r="K65" s="591">
        <v>0</v>
      </c>
      <c r="L65" s="591">
        <v>0</v>
      </c>
      <c r="M65" s="591">
        <v>16</v>
      </c>
      <c r="N65" s="591">
        <v>34</v>
      </c>
      <c r="O65" s="591"/>
      <c r="P65" s="588">
        <f t="shared" si="0"/>
        <v>90</v>
      </c>
      <c r="Q65" s="127">
        <v>67</v>
      </c>
      <c r="R65" s="127"/>
      <c r="S65" s="127"/>
      <c r="T65" s="127"/>
    </row>
    <row r="66" spans="1:20" x14ac:dyDescent="0.35">
      <c r="A66" s="131"/>
      <c r="B66" s="589" t="s">
        <v>288</v>
      </c>
      <c r="C66" s="590"/>
      <c r="D66" s="591">
        <v>11</v>
      </c>
      <c r="E66" s="591">
        <v>0</v>
      </c>
      <c r="F66" s="591">
        <v>5</v>
      </c>
      <c r="G66" s="591">
        <v>0</v>
      </c>
      <c r="H66" s="591">
        <v>0</v>
      </c>
      <c r="I66" s="591">
        <v>0</v>
      </c>
      <c r="J66" s="591">
        <v>0</v>
      </c>
      <c r="K66" s="591">
        <v>0</v>
      </c>
      <c r="L66" s="591">
        <v>0</v>
      </c>
      <c r="M66" s="591">
        <v>0</v>
      </c>
      <c r="N66" s="591">
        <v>5</v>
      </c>
      <c r="O66" s="591">
        <v>4</v>
      </c>
      <c r="P66" s="588">
        <f t="shared" si="0"/>
        <v>11</v>
      </c>
      <c r="Q66" s="127"/>
      <c r="R66" s="127"/>
      <c r="S66" s="127"/>
      <c r="T66" s="127"/>
    </row>
    <row r="67" spans="1:20" x14ac:dyDescent="0.35">
      <c r="A67" s="131"/>
      <c r="B67" s="589"/>
      <c r="C67" s="590"/>
      <c r="D67" s="591"/>
      <c r="E67" s="591"/>
      <c r="F67" s="591"/>
      <c r="G67" s="591"/>
      <c r="H67" s="591"/>
      <c r="I67" s="591"/>
      <c r="J67" s="591"/>
      <c r="K67" s="591"/>
      <c r="L67" s="591"/>
      <c r="M67" s="591"/>
      <c r="N67" s="591"/>
      <c r="O67" s="591"/>
      <c r="P67" s="588">
        <f t="shared" si="0"/>
        <v>0</v>
      </c>
      <c r="Q67" s="127"/>
      <c r="R67" s="127"/>
      <c r="S67" s="127"/>
      <c r="T67" s="127"/>
    </row>
    <row r="68" spans="1:20" x14ac:dyDescent="0.35">
      <c r="A68" s="131">
        <v>2005</v>
      </c>
      <c r="B68" s="589" t="s">
        <v>81</v>
      </c>
      <c r="C68" s="590"/>
      <c r="D68" s="591">
        <v>1</v>
      </c>
      <c r="E68" s="591">
        <v>2</v>
      </c>
      <c r="F68" s="591">
        <v>0</v>
      </c>
      <c r="G68" s="591">
        <v>0</v>
      </c>
      <c r="H68" s="591">
        <v>0</v>
      </c>
      <c r="I68" s="591">
        <v>0</v>
      </c>
      <c r="J68" s="591">
        <v>0</v>
      </c>
      <c r="K68" s="591">
        <v>0</v>
      </c>
      <c r="L68" s="591">
        <v>0</v>
      </c>
      <c r="M68" s="591">
        <v>1</v>
      </c>
      <c r="N68" s="591">
        <v>1</v>
      </c>
      <c r="O68" s="591">
        <v>2</v>
      </c>
      <c r="P68" s="588">
        <f t="shared" si="0"/>
        <v>2</v>
      </c>
      <c r="Q68" s="127"/>
      <c r="R68" s="127"/>
      <c r="S68" s="127"/>
      <c r="T68" s="127"/>
    </row>
    <row r="69" spans="1:20" x14ac:dyDescent="0.35">
      <c r="A69" s="131"/>
      <c r="B69" s="589" t="s">
        <v>59</v>
      </c>
      <c r="C69" s="590"/>
      <c r="D69" s="591">
        <v>16</v>
      </c>
      <c r="E69" s="591">
        <v>9</v>
      </c>
      <c r="F69" s="591">
        <v>11</v>
      </c>
      <c r="G69" s="591">
        <v>0</v>
      </c>
      <c r="H69" s="591">
        <v>0</v>
      </c>
      <c r="I69" s="591">
        <v>0</v>
      </c>
      <c r="J69" s="591">
        <v>0</v>
      </c>
      <c r="K69" s="591">
        <v>0</v>
      </c>
      <c r="L69" s="591">
        <v>0</v>
      </c>
      <c r="M69" s="591">
        <v>0</v>
      </c>
      <c r="N69" s="591">
        <v>7</v>
      </c>
      <c r="O69" s="591">
        <v>7</v>
      </c>
      <c r="P69" s="588">
        <f t="shared" si="0"/>
        <v>16</v>
      </c>
      <c r="Q69" s="127"/>
      <c r="R69" s="127"/>
      <c r="S69" s="127"/>
      <c r="T69" s="127"/>
    </row>
    <row r="70" spans="1:20" x14ac:dyDescent="0.35">
      <c r="A70" s="131"/>
      <c r="B70" s="589" t="s">
        <v>56</v>
      </c>
      <c r="C70" s="590"/>
      <c r="D70" s="591">
        <v>21</v>
      </c>
      <c r="E70" s="591">
        <v>29</v>
      </c>
      <c r="F70" s="591">
        <v>35</v>
      </c>
      <c r="G70" s="591">
        <v>0</v>
      </c>
      <c r="H70" s="591">
        <v>0</v>
      </c>
      <c r="I70" s="591">
        <v>0</v>
      </c>
      <c r="J70" s="591">
        <v>0</v>
      </c>
      <c r="K70" s="591">
        <v>0</v>
      </c>
      <c r="L70" s="591">
        <v>0</v>
      </c>
      <c r="M70" s="591">
        <v>0</v>
      </c>
      <c r="N70" s="591">
        <v>7</v>
      </c>
      <c r="O70" s="591">
        <v>24</v>
      </c>
      <c r="P70" s="588">
        <f t="shared" si="0"/>
        <v>35</v>
      </c>
      <c r="Q70" s="127"/>
      <c r="R70" s="127"/>
      <c r="S70" s="127"/>
      <c r="T70" s="127"/>
    </row>
    <row r="71" spans="1:20" x14ac:dyDescent="0.35">
      <c r="A71" s="131"/>
      <c r="B71" s="589" t="s">
        <v>52</v>
      </c>
      <c r="C71" s="590"/>
      <c r="D71" s="591">
        <v>5</v>
      </c>
      <c r="E71" s="591">
        <v>6</v>
      </c>
      <c r="F71" s="591">
        <v>6</v>
      </c>
      <c r="G71" s="591">
        <v>2</v>
      </c>
      <c r="H71" s="591">
        <v>0</v>
      </c>
      <c r="I71" s="591">
        <v>0</v>
      </c>
      <c r="J71" s="591">
        <v>0</v>
      </c>
      <c r="K71" s="591">
        <v>0</v>
      </c>
      <c r="L71" s="591">
        <v>0</v>
      </c>
      <c r="M71" s="591">
        <v>1</v>
      </c>
      <c r="N71" s="591">
        <v>2</v>
      </c>
      <c r="O71" s="591">
        <v>5</v>
      </c>
      <c r="P71" s="588">
        <f t="shared" si="0"/>
        <v>6</v>
      </c>
      <c r="Q71" s="127"/>
      <c r="R71" s="127"/>
      <c r="S71" s="127"/>
      <c r="T71" s="127"/>
    </row>
    <row r="72" spans="1:20" x14ac:dyDescent="0.35">
      <c r="A72" s="131"/>
      <c r="B72" s="589" t="s">
        <v>94</v>
      </c>
      <c r="C72" s="590"/>
      <c r="D72" s="591">
        <v>22</v>
      </c>
      <c r="E72" s="591">
        <v>24</v>
      </c>
      <c r="F72" s="591">
        <v>18</v>
      </c>
      <c r="G72" s="591">
        <v>3</v>
      </c>
      <c r="H72" s="591">
        <v>0</v>
      </c>
      <c r="I72" s="591">
        <v>0</v>
      </c>
      <c r="J72" s="591">
        <v>0</v>
      </c>
      <c r="K72" s="591">
        <v>0</v>
      </c>
      <c r="L72" s="591">
        <v>0</v>
      </c>
      <c r="M72" s="591">
        <v>5</v>
      </c>
      <c r="N72" s="591">
        <v>6</v>
      </c>
      <c r="O72" s="591">
        <v>8</v>
      </c>
      <c r="P72" s="588">
        <f t="shared" si="0"/>
        <v>24</v>
      </c>
      <c r="Q72" s="127"/>
      <c r="R72" s="127"/>
      <c r="S72" s="127"/>
      <c r="T72" s="127"/>
    </row>
    <row r="73" spans="1:20" x14ac:dyDescent="0.35">
      <c r="A73" s="131"/>
      <c r="B73" s="589" t="s">
        <v>58</v>
      </c>
      <c r="C73" s="590"/>
      <c r="D73" s="591">
        <v>19</v>
      </c>
      <c r="E73" s="591">
        <v>2</v>
      </c>
      <c r="F73" s="591">
        <v>0</v>
      </c>
      <c r="G73" s="591">
        <v>0</v>
      </c>
      <c r="H73" s="591">
        <v>0</v>
      </c>
      <c r="I73" s="591">
        <v>0</v>
      </c>
      <c r="J73" s="591">
        <v>0</v>
      </c>
      <c r="K73" s="591">
        <v>0</v>
      </c>
      <c r="L73" s="591">
        <v>0</v>
      </c>
      <c r="M73" s="591">
        <v>0</v>
      </c>
      <c r="N73" s="591">
        <v>1</v>
      </c>
      <c r="O73" s="591">
        <v>5</v>
      </c>
      <c r="P73" s="588">
        <f t="shared" si="0"/>
        <v>19</v>
      </c>
      <c r="Q73" s="127"/>
      <c r="R73" s="127"/>
      <c r="S73" s="127"/>
      <c r="T73" s="127"/>
    </row>
    <row r="74" spans="1:20" x14ac:dyDescent="0.35">
      <c r="A74" s="131"/>
      <c r="B74" s="589" t="s">
        <v>54</v>
      </c>
      <c r="C74" s="590"/>
      <c r="D74" s="591">
        <v>63</v>
      </c>
      <c r="E74" s="591">
        <v>30</v>
      </c>
      <c r="F74" s="591">
        <v>18</v>
      </c>
      <c r="G74" s="591">
        <v>0</v>
      </c>
      <c r="H74" s="591">
        <v>0</v>
      </c>
      <c r="I74" s="591">
        <v>0</v>
      </c>
      <c r="J74" s="591">
        <v>0</v>
      </c>
      <c r="K74" s="591">
        <v>0</v>
      </c>
      <c r="L74" s="591">
        <v>0</v>
      </c>
      <c r="M74" s="591">
        <v>1</v>
      </c>
      <c r="N74" s="591">
        <v>31</v>
      </c>
      <c r="O74" s="591">
        <v>37</v>
      </c>
      <c r="P74" s="588">
        <f t="shared" si="0"/>
        <v>63</v>
      </c>
      <c r="Q74" s="127"/>
      <c r="R74" s="127"/>
      <c r="S74" s="127"/>
      <c r="T74" s="127"/>
    </row>
    <row r="75" spans="1:20" x14ac:dyDescent="0.35">
      <c r="A75" s="131"/>
      <c r="B75" s="589" t="s">
        <v>288</v>
      </c>
      <c r="C75" s="590"/>
      <c r="D75" s="591">
        <v>3</v>
      </c>
      <c r="E75" s="591">
        <v>0</v>
      </c>
      <c r="F75" s="591">
        <v>2</v>
      </c>
      <c r="G75" s="591">
        <v>0</v>
      </c>
      <c r="H75" s="591">
        <v>0</v>
      </c>
      <c r="I75" s="591">
        <v>0</v>
      </c>
      <c r="J75" s="591">
        <v>0</v>
      </c>
      <c r="K75" s="591">
        <v>0</v>
      </c>
      <c r="L75" s="591">
        <v>0</v>
      </c>
      <c r="M75" s="591">
        <v>4</v>
      </c>
      <c r="N75" s="591">
        <v>9</v>
      </c>
      <c r="O75" s="591">
        <v>6</v>
      </c>
      <c r="P75" s="588">
        <f t="shared" si="0"/>
        <v>9</v>
      </c>
      <c r="Q75" s="127"/>
      <c r="R75" s="127"/>
      <c r="S75" s="127"/>
      <c r="T75" s="127"/>
    </row>
    <row r="76" spans="1:20" x14ac:dyDescent="0.35">
      <c r="A76" s="131"/>
      <c r="B76" s="589"/>
      <c r="C76" s="590"/>
      <c r="D76" s="591"/>
      <c r="E76" s="591"/>
      <c r="F76" s="591"/>
      <c r="G76" s="591"/>
      <c r="H76" s="591"/>
      <c r="I76" s="591"/>
      <c r="J76" s="591"/>
      <c r="K76" s="591"/>
      <c r="L76" s="591"/>
      <c r="M76" s="591"/>
      <c r="N76" s="591"/>
      <c r="O76" s="591"/>
      <c r="P76" s="588">
        <f t="shared" si="0"/>
        <v>0</v>
      </c>
      <c r="Q76" s="127"/>
      <c r="R76" s="127"/>
      <c r="S76" s="127"/>
      <c r="T76" s="127"/>
    </row>
    <row r="77" spans="1:20" x14ac:dyDescent="0.35">
      <c r="A77" s="131">
        <v>2006</v>
      </c>
      <c r="B77" s="592" t="s">
        <v>65</v>
      </c>
      <c r="C77" s="587"/>
      <c r="D77" s="593">
        <v>18</v>
      </c>
      <c r="E77" s="593">
        <v>15</v>
      </c>
      <c r="F77" s="593">
        <v>18</v>
      </c>
      <c r="G77" s="593">
        <v>2</v>
      </c>
      <c r="H77" s="593">
        <v>0</v>
      </c>
      <c r="I77" s="593">
        <v>0</v>
      </c>
      <c r="J77" s="593">
        <v>0</v>
      </c>
      <c r="K77" s="593">
        <v>0</v>
      </c>
      <c r="L77" s="593">
        <v>0</v>
      </c>
      <c r="M77" s="593">
        <v>0</v>
      </c>
      <c r="N77" s="593">
        <v>4</v>
      </c>
      <c r="O77" s="593">
        <v>12</v>
      </c>
      <c r="P77" s="588">
        <f t="shared" si="0"/>
        <v>18</v>
      </c>
      <c r="Q77" s="127"/>
      <c r="R77" s="127"/>
      <c r="S77" s="127"/>
      <c r="T77" s="127"/>
    </row>
    <row r="78" spans="1:20" x14ac:dyDescent="0.35">
      <c r="A78" s="131"/>
      <c r="B78" s="592" t="s">
        <v>281</v>
      </c>
      <c r="C78" s="587"/>
      <c r="D78" s="593">
        <v>36</v>
      </c>
      <c r="E78" s="593">
        <v>39</v>
      </c>
      <c r="F78" s="593">
        <v>33</v>
      </c>
      <c r="G78" s="593">
        <v>0</v>
      </c>
      <c r="H78" s="593">
        <v>0</v>
      </c>
      <c r="I78" s="593">
        <v>0</v>
      </c>
      <c r="J78" s="593">
        <v>0</v>
      </c>
      <c r="K78" s="593">
        <v>0</v>
      </c>
      <c r="L78" s="593">
        <v>0</v>
      </c>
      <c r="M78" s="593">
        <v>0</v>
      </c>
      <c r="N78" s="593">
        <v>5</v>
      </c>
      <c r="O78" s="593">
        <v>9</v>
      </c>
      <c r="P78" s="588">
        <f t="shared" si="0"/>
        <v>39</v>
      </c>
      <c r="Q78" s="127"/>
      <c r="R78" s="127"/>
      <c r="S78" s="127"/>
      <c r="T78" s="127"/>
    </row>
    <row r="79" spans="1:20" x14ac:dyDescent="0.35">
      <c r="A79" s="131"/>
      <c r="B79" s="592" t="s">
        <v>234</v>
      </c>
      <c r="C79" s="587"/>
      <c r="D79" s="593">
        <v>6</v>
      </c>
      <c r="E79" s="593">
        <v>7</v>
      </c>
      <c r="F79" s="593">
        <v>3</v>
      </c>
      <c r="G79" s="593">
        <v>2</v>
      </c>
      <c r="H79" s="593">
        <v>0</v>
      </c>
      <c r="I79" s="593">
        <v>0</v>
      </c>
      <c r="J79" s="593">
        <v>0</v>
      </c>
      <c r="K79" s="593">
        <v>0</v>
      </c>
      <c r="L79" s="593">
        <v>0</v>
      </c>
      <c r="M79" s="593">
        <v>0</v>
      </c>
      <c r="N79" s="593">
        <v>1</v>
      </c>
      <c r="O79" s="593">
        <v>3</v>
      </c>
      <c r="P79" s="588">
        <f t="shared" si="0"/>
        <v>7</v>
      </c>
      <c r="Q79" s="127"/>
      <c r="R79" s="127"/>
      <c r="S79" s="127"/>
      <c r="T79" s="127"/>
    </row>
    <row r="80" spans="1:20" x14ac:dyDescent="0.35">
      <c r="A80" s="131"/>
      <c r="B80" s="592" t="s">
        <v>282</v>
      </c>
      <c r="C80" s="587"/>
      <c r="D80" s="593">
        <v>13</v>
      </c>
      <c r="E80" s="593">
        <v>20</v>
      </c>
      <c r="F80" s="593">
        <v>18</v>
      </c>
      <c r="G80" s="593">
        <v>2</v>
      </c>
      <c r="H80" s="593">
        <v>0</v>
      </c>
      <c r="I80" s="593">
        <v>0</v>
      </c>
      <c r="J80" s="593">
        <v>0</v>
      </c>
      <c r="K80" s="593">
        <v>0</v>
      </c>
      <c r="L80" s="593">
        <v>0</v>
      </c>
      <c r="M80" s="593">
        <v>0</v>
      </c>
      <c r="N80" s="593">
        <v>8</v>
      </c>
      <c r="O80" s="593">
        <v>13</v>
      </c>
      <c r="P80" s="588">
        <f t="shared" si="0"/>
        <v>20</v>
      </c>
      <c r="Q80" s="127"/>
      <c r="R80" s="127"/>
      <c r="S80" s="127"/>
      <c r="T80" s="127"/>
    </row>
    <row r="81" spans="1:20" x14ac:dyDescent="0.35">
      <c r="A81" s="131"/>
      <c r="B81" s="592" t="s">
        <v>283</v>
      </c>
      <c r="C81" s="587"/>
      <c r="D81" s="593">
        <v>0</v>
      </c>
      <c r="E81" s="593">
        <v>0</v>
      </c>
      <c r="F81" s="593">
        <v>0</v>
      </c>
      <c r="G81" s="593">
        <v>0</v>
      </c>
      <c r="H81" s="593">
        <v>0</v>
      </c>
      <c r="I81" s="593">
        <v>0</v>
      </c>
      <c r="J81" s="593">
        <v>0</v>
      </c>
      <c r="K81" s="593">
        <v>0</v>
      </c>
      <c r="L81" s="593">
        <v>0</v>
      </c>
      <c r="M81" s="593">
        <v>1</v>
      </c>
      <c r="N81" s="593">
        <v>3</v>
      </c>
      <c r="O81" s="593">
        <v>12</v>
      </c>
      <c r="P81" s="588">
        <f t="shared" si="0"/>
        <v>12</v>
      </c>
      <c r="Q81" s="127"/>
      <c r="R81" s="127"/>
      <c r="S81" s="127"/>
      <c r="T81" s="127"/>
    </row>
    <row r="82" spans="1:20" x14ac:dyDescent="0.35">
      <c r="A82" s="131"/>
      <c r="B82" s="592" t="s">
        <v>66</v>
      </c>
      <c r="C82" s="587"/>
      <c r="D82" s="593">
        <v>14</v>
      </c>
      <c r="E82" s="593">
        <v>15</v>
      </c>
      <c r="F82" s="593">
        <v>20</v>
      </c>
      <c r="G82" s="593">
        <v>0</v>
      </c>
      <c r="H82" s="593">
        <v>0</v>
      </c>
      <c r="I82" s="593">
        <v>0</v>
      </c>
      <c r="J82" s="593">
        <v>0</v>
      </c>
      <c r="K82" s="593">
        <v>0</v>
      </c>
      <c r="L82" s="593">
        <v>0</v>
      </c>
      <c r="M82" s="593">
        <v>0</v>
      </c>
      <c r="N82" s="593">
        <v>3</v>
      </c>
      <c r="O82" s="593">
        <v>2</v>
      </c>
      <c r="P82" s="588">
        <f t="shared" si="0"/>
        <v>20</v>
      </c>
      <c r="Q82" s="127"/>
      <c r="R82" s="127"/>
      <c r="S82" s="127"/>
      <c r="T82" s="127"/>
    </row>
    <row r="83" spans="1:20" x14ac:dyDescent="0.35">
      <c r="A83" s="131"/>
      <c r="B83" s="592" t="s">
        <v>63</v>
      </c>
      <c r="C83" s="587"/>
      <c r="D83" s="593">
        <v>40</v>
      </c>
      <c r="E83" s="593">
        <v>30</v>
      </c>
      <c r="F83" s="593">
        <v>15</v>
      </c>
      <c r="G83" s="593">
        <v>30</v>
      </c>
      <c r="H83" s="593">
        <v>0</v>
      </c>
      <c r="I83" s="593">
        <v>0</v>
      </c>
      <c r="J83" s="593">
        <v>0</v>
      </c>
      <c r="K83" s="593">
        <v>0</v>
      </c>
      <c r="L83" s="593">
        <v>0</v>
      </c>
      <c r="M83" s="593">
        <v>0</v>
      </c>
      <c r="N83" s="593">
        <v>12</v>
      </c>
      <c r="O83" s="593">
        <v>21</v>
      </c>
      <c r="P83" s="588">
        <f t="shared" si="0"/>
        <v>40</v>
      </c>
      <c r="Q83" s="127"/>
      <c r="R83" s="127"/>
      <c r="S83" s="127"/>
      <c r="T83" s="127"/>
    </row>
    <row r="84" spans="1:20" x14ac:dyDescent="0.35">
      <c r="A84" s="131"/>
      <c r="B84" s="589"/>
      <c r="C84" s="587"/>
      <c r="D84" s="591"/>
      <c r="E84" s="591"/>
      <c r="F84" s="591"/>
      <c r="G84" s="591"/>
      <c r="H84" s="591"/>
      <c r="I84" s="591"/>
      <c r="J84" s="591"/>
      <c r="K84" s="591"/>
      <c r="L84" s="591"/>
      <c r="M84" s="591"/>
      <c r="N84" s="591"/>
      <c r="O84" s="591"/>
      <c r="P84" s="588">
        <f t="shared" si="0"/>
        <v>0</v>
      </c>
      <c r="Q84" s="127"/>
      <c r="R84" s="127"/>
      <c r="S84" s="127"/>
      <c r="T84" s="127"/>
    </row>
    <row r="85" spans="1:20" x14ac:dyDescent="0.35">
      <c r="A85" s="131">
        <v>2007</v>
      </c>
      <c r="B85" s="592" t="s">
        <v>65</v>
      </c>
      <c r="C85" s="587"/>
      <c r="D85" s="593">
        <v>11</v>
      </c>
      <c r="E85" s="593">
        <v>7</v>
      </c>
      <c r="F85" s="593">
        <v>3</v>
      </c>
      <c r="G85" s="593">
        <v>0</v>
      </c>
      <c r="H85" s="593">
        <v>0</v>
      </c>
      <c r="I85" s="593">
        <v>0</v>
      </c>
      <c r="J85" s="593">
        <v>0</v>
      </c>
      <c r="K85" s="593">
        <v>0</v>
      </c>
      <c r="L85" s="593">
        <v>0</v>
      </c>
      <c r="M85" s="593">
        <v>0</v>
      </c>
      <c r="N85" s="593">
        <v>12</v>
      </c>
      <c r="O85" s="593">
        <v>12</v>
      </c>
      <c r="P85" s="588">
        <f t="shared" si="0"/>
        <v>12</v>
      </c>
      <c r="Q85" s="127"/>
      <c r="R85" s="127"/>
      <c r="S85" s="127"/>
      <c r="T85" s="127"/>
    </row>
    <row r="86" spans="1:20" x14ac:dyDescent="0.35">
      <c r="A86" s="131"/>
      <c r="B86" s="592" t="s">
        <v>281</v>
      </c>
      <c r="C86" s="587"/>
      <c r="D86" s="593">
        <v>21</v>
      </c>
      <c r="E86" s="593">
        <v>18</v>
      </c>
      <c r="F86" s="593">
        <v>20</v>
      </c>
      <c r="G86" s="593">
        <v>2</v>
      </c>
      <c r="H86" s="593">
        <v>0</v>
      </c>
      <c r="I86" s="593">
        <v>0</v>
      </c>
      <c r="J86" s="593">
        <v>0</v>
      </c>
      <c r="K86" s="593">
        <v>0</v>
      </c>
      <c r="L86" s="593">
        <v>0</v>
      </c>
      <c r="M86" s="593">
        <v>0</v>
      </c>
      <c r="N86" s="593">
        <v>4</v>
      </c>
      <c r="O86" s="593">
        <v>10</v>
      </c>
      <c r="P86" s="588">
        <f t="shared" si="0"/>
        <v>21</v>
      </c>
      <c r="Q86" s="127"/>
      <c r="R86" s="127"/>
      <c r="S86" s="127"/>
      <c r="T86" s="127"/>
    </row>
    <row r="87" spans="1:20" x14ac:dyDescent="0.35">
      <c r="A87" s="127"/>
      <c r="B87" s="592" t="s">
        <v>284</v>
      </c>
      <c r="C87" s="587"/>
      <c r="D87" s="593">
        <v>19</v>
      </c>
      <c r="E87" s="593">
        <v>11</v>
      </c>
      <c r="F87" s="593">
        <v>10</v>
      </c>
      <c r="G87" s="593">
        <v>2</v>
      </c>
      <c r="H87" s="593">
        <v>0</v>
      </c>
      <c r="I87" s="593">
        <v>0</v>
      </c>
      <c r="J87" s="593">
        <v>0</v>
      </c>
      <c r="K87" s="593">
        <v>0</v>
      </c>
      <c r="L87" s="593">
        <v>0</v>
      </c>
      <c r="M87" s="593">
        <v>1</v>
      </c>
      <c r="N87" s="593">
        <v>4</v>
      </c>
      <c r="O87" s="593">
        <v>12</v>
      </c>
      <c r="P87" s="588">
        <f t="shared" si="0"/>
        <v>19</v>
      </c>
      <c r="Q87" s="127"/>
      <c r="R87" s="127"/>
      <c r="S87" s="127"/>
      <c r="T87" s="127"/>
    </row>
    <row r="88" spans="1:20" x14ac:dyDescent="0.35">
      <c r="A88" s="131"/>
      <c r="B88" s="592" t="s">
        <v>194</v>
      </c>
      <c r="C88" s="587"/>
      <c r="D88" s="593">
        <v>10</v>
      </c>
      <c r="E88" s="593">
        <v>6</v>
      </c>
      <c r="F88" s="593">
        <v>4</v>
      </c>
      <c r="G88" s="593">
        <v>0</v>
      </c>
      <c r="H88" s="593">
        <v>0</v>
      </c>
      <c r="I88" s="593">
        <v>0</v>
      </c>
      <c r="J88" s="593">
        <v>0</v>
      </c>
      <c r="K88" s="593">
        <v>0</v>
      </c>
      <c r="L88" s="593">
        <v>0</v>
      </c>
      <c r="M88" s="593">
        <v>1</v>
      </c>
      <c r="N88" s="593">
        <v>1</v>
      </c>
      <c r="O88" s="593">
        <v>1</v>
      </c>
      <c r="P88" s="588">
        <f t="shared" si="0"/>
        <v>10</v>
      </c>
      <c r="Q88" s="127"/>
      <c r="R88" s="127"/>
      <c r="S88" s="127"/>
      <c r="T88" s="127"/>
    </row>
    <row r="89" spans="1:20" x14ac:dyDescent="0.35">
      <c r="A89" s="131"/>
      <c r="B89" s="592" t="s">
        <v>285</v>
      </c>
      <c r="C89" s="587"/>
      <c r="D89" s="593">
        <v>15</v>
      </c>
      <c r="E89" s="593">
        <v>10</v>
      </c>
      <c r="F89" s="593">
        <v>4</v>
      </c>
      <c r="G89" s="593">
        <v>3</v>
      </c>
      <c r="H89" s="593">
        <v>0</v>
      </c>
      <c r="I89" s="593">
        <v>0</v>
      </c>
      <c r="J89" s="593">
        <v>0</v>
      </c>
      <c r="K89" s="593">
        <v>0</v>
      </c>
      <c r="L89" s="593">
        <v>0</v>
      </c>
      <c r="M89" s="593">
        <v>0</v>
      </c>
      <c r="N89" s="593">
        <v>4</v>
      </c>
      <c r="O89" s="593">
        <v>11</v>
      </c>
      <c r="P89" s="588">
        <f t="shared" si="0"/>
        <v>15</v>
      </c>
      <c r="Q89" s="127"/>
      <c r="R89" s="127"/>
      <c r="S89" s="127"/>
      <c r="T89" s="127"/>
    </row>
    <row r="90" spans="1:20" x14ac:dyDescent="0.35">
      <c r="A90" s="131"/>
      <c r="B90" s="592" t="s">
        <v>63</v>
      </c>
      <c r="C90" s="587"/>
      <c r="D90" s="593">
        <v>50</v>
      </c>
      <c r="E90" s="593">
        <v>55</v>
      </c>
      <c r="F90" s="593">
        <v>30</v>
      </c>
      <c r="G90" s="593">
        <v>15</v>
      </c>
      <c r="H90" s="593">
        <v>0</v>
      </c>
      <c r="I90" s="593">
        <v>0</v>
      </c>
      <c r="J90" s="593">
        <v>0</v>
      </c>
      <c r="K90" s="593">
        <v>0</v>
      </c>
      <c r="L90" s="593">
        <v>0</v>
      </c>
      <c r="M90" s="593">
        <v>13</v>
      </c>
      <c r="N90" s="593">
        <v>24</v>
      </c>
      <c r="O90" s="593">
        <v>40</v>
      </c>
      <c r="P90" s="588">
        <f t="shared" si="0"/>
        <v>55</v>
      </c>
      <c r="Q90" s="127"/>
      <c r="R90" s="127"/>
      <c r="S90" s="127"/>
      <c r="T90" s="127"/>
    </row>
    <row r="91" spans="1:20" x14ac:dyDescent="0.35">
      <c r="A91" s="131"/>
      <c r="B91" s="589"/>
      <c r="C91" s="587"/>
      <c r="D91" s="591"/>
      <c r="E91" s="591"/>
      <c r="F91" s="591"/>
      <c r="G91" s="591"/>
      <c r="H91" s="591"/>
      <c r="I91" s="591"/>
      <c r="J91" s="591"/>
      <c r="K91" s="591"/>
      <c r="L91" s="591"/>
      <c r="M91" s="591"/>
      <c r="N91" s="591"/>
      <c r="O91" s="591"/>
      <c r="P91" s="588">
        <f t="shared" si="0"/>
        <v>0</v>
      </c>
      <c r="Q91" s="127"/>
      <c r="R91" s="127"/>
      <c r="S91" s="127"/>
      <c r="T91" s="127"/>
    </row>
    <row r="92" spans="1:20" x14ac:dyDescent="0.35">
      <c r="A92" s="131">
        <v>2008</v>
      </c>
      <c r="B92" s="592" t="s">
        <v>65</v>
      </c>
      <c r="C92" s="587"/>
      <c r="D92" s="593">
        <v>12</v>
      </c>
      <c r="E92" s="593">
        <v>13</v>
      </c>
      <c r="F92" s="593">
        <v>10</v>
      </c>
      <c r="G92" s="593">
        <v>1</v>
      </c>
      <c r="H92" s="593">
        <v>0</v>
      </c>
      <c r="I92" s="593">
        <v>0</v>
      </c>
      <c r="J92" s="593">
        <v>0</v>
      </c>
      <c r="K92" s="593">
        <v>0</v>
      </c>
      <c r="L92" s="593">
        <v>0</v>
      </c>
      <c r="M92" s="593">
        <v>1</v>
      </c>
      <c r="N92" s="593">
        <v>5</v>
      </c>
      <c r="O92" s="593">
        <v>10</v>
      </c>
      <c r="P92" s="588">
        <f t="shared" si="0"/>
        <v>13</v>
      </c>
      <c r="Q92" s="127"/>
      <c r="R92" s="127"/>
      <c r="S92" s="127"/>
      <c r="T92" s="127"/>
    </row>
    <row r="93" spans="1:20" x14ac:dyDescent="0.35">
      <c r="A93" s="131"/>
      <c r="B93" s="592" t="s">
        <v>281</v>
      </c>
      <c r="C93" s="587"/>
      <c r="D93" s="593">
        <v>21</v>
      </c>
      <c r="E93" s="593">
        <v>26</v>
      </c>
      <c r="F93" s="593">
        <v>8</v>
      </c>
      <c r="G93" s="593">
        <v>1</v>
      </c>
      <c r="H93" s="593">
        <v>0</v>
      </c>
      <c r="I93" s="593">
        <v>0</v>
      </c>
      <c r="J93" s="593">
        <v>0</v>
      </c>
      <c r="K93" s="593">
        <v>0</v>
      </c>
      <c r="L93" s="593">
        <v>0</v>
      </c>
      <c r="M93" s="593">
        <v>0</v>
      </c>
      <c r="N93" s="593">
        <v>5</v>
      </c>
      <c r="O93" s="593">
        <v>12</v>
      </c>
      <c r="P93" s="588">
        <f t="shared" si="0"/>
        <v>26</v>
      </c>
      <c r="Q93" s="127"/>
      <c r="R93" s="127"/>
      <c r="S93" s="127"/>
      <c r="T93" s="127"/>
    </row>
    <row r="94" spans="1:20" x14ac:dyDescent="0.35">
      <c r="A94" s="131"/>
      <c r="B94" s="592" t="s">
        <v>234</v>
      </c>
      <c r="C94" s="587"/>
      <c r="D94" s="593">
        <v>3</v>
      </c>
      <c r="E94" s="593">
        <v>4</v>
      </c>
      <c r="F94" s="593">
        <v>3</v>
      </c>
      <c r="G94" s="593">
        <v>0</v>
      </c>
      <c r="H94" s="593">
        <v>0</v>
      </c>
      <c r="I94" s="593">
        <v>0</v>
      </c>
      <c r="J94" s="593">
        <v>0</v>
      </c>
      <c r="K94" s="593">
        <v>0</v>
      </c>
      <c r="L94" s="593">
        <v>0</v>
      </c>
      <c r="M94" s="593">
        <v>0</v>
      </c>
      <c r="N94" s="593">
        <v>2</v>
      </c>
      <c r="O94" s="593">
        <v>4</v>
      </c>
      <c r="P94" s="588">
        <f t="shared" ref="P94:P119" si="1">+MAX(D94:O94)</f>
        <v>4</v>
      </c>
      <c r="Q94" s="127"/>
      <c r="R94" s="127"/>
      <c r="S94" s="127"/>
      <c r="T94" s="127"/>
    </row>
    <row r="95" spans="1:20" x14ac:dyDescent="0.35">
      <c r="A95" s="131"/>
      <c r="B95" s="592" t="s">
        <v>282</v>
      </c>
      <c r="C95" s="587"/>
      <c r="D95" s="593">
        <v>5</v>
      </c>
      <c r="E95" s="593">
        <v>11</v>
      </c>
      <c r="F95" s="593">
        <v>15</v>
      </c>
      <c r="G95" s="593">
        <v>0</v>
      </c>
      <c r="H95" s="593">
        <v>0</v>
      </c>
      <c r="I95" s="593">
        <v>0</v>
      </c>
      <c r="J95" s="593">
        <v>0</v>
      </c>
      <c r="K95" s="593">
        <v>0</v>
      </c>
      <c r="L95" s="593">
        <v>0</v>
      </c>
      <c r="M95" s="593">
        <v>0</v>
      </c>
      <c r="N95" s="593">
        <v>6</v>
      </c>
      <c r="O95" s="593">
        <v>5</v>
      </c>
      <c r="P95" s="588">
        <f t="shared" si="1"/>
        <v>15</v>
      </c>
      <c r="Q95" s="127"/>
      <c r="R95" s="127"/>
      <c r="S95" s="127"/>
      <c r="T95" s="127"/>
    </row>
    <row r="96" spans="1:20" x14ac:dyDescent="0.35">
      <c r="A96" s="131"/>
      <c r="B96" s="592" t="s">
        <v>286</v>
      </c>
      <c r="C96" s="587"/>
      <c r="D96" s="593">
        <v>1</v>
      </c>
      <c r="E96" s="593">
        <v>0</v>
      </c>
      <c r="F96" s="593">
        <v>0</v>
      </c>
      <c r="G96" s="593">
        <v>0</v>
      </c>
      <c r="H96" s="593">
        <v>0</v>
      </c>
      <c r="I96" s="593">
        <v>0</v>
      </c>
      <c r="J96" s="593">
        <v>0</v>
      </c>
      <c r="K96" s="593">
        <v>0</v>
      </c>
      <c r="L96" s="593">
        <v>0</v>
      </c>
      <c r="M96" s="593">
        <v>1</v>
      </c>
      <c r="N96" s="593">
        <v>1</v>
      </c>
      <c r="O96" s="593">
        <v>4</v>
      </c>
      <c r="P96" s="588">
        <f t="shared" si="1"/>
        <v>4</v>
      </c>
      <c r="Q96" s="127"/>
      <c r="R96" s="127"/>
      <c r="S96" s="127"/>
      <c r="T96" s="127"/>
    </row>
    <row r="97" spans="1:20" x14ac:dyDescent="0.35">
      <c r="A97" s="131"/>
      <c r="B97" s="592" t="s">
        <v>66</v>
      </c>
      <c r="C97" s="587"/>
      <c r="D97" s="593">
        <v>9</v>
      </c>
      <c r="E97" s="593">
        <v>8</v>
      </c>
      <c r="F97" s="593">
        <v>6</v>
      </c>
      <c r="G97" s="593">
        <v>0</v>
      </c>
      <c r="H97" s="593">
        <v>0</v>
      </c>
      <c r="I97" s="593">
        <v>0</v>
      </c>
      <c r="J97" s="593">
        <v>0</v>
      </c>
      <c r="K97" s="593">
        <v>0</v>
      </c>
      <c r="L97" s="593">
        <v>0</v>
      </c>
      <c r="M97" s="593">
        <v>0</v>
      </c>
      <c r="N97" s="593">
        <v>2</v>
      </c>
      <c r="O97" s="593">
        <v>4</v>
      </c>
      <c r="P97" s="588">
        <f t="shared" si="1"/>
        <v>9</v>
      </c>
      <c r="Q97" s="127"/>
      <c r="R97" s="127"/>
      <c r="S97" s="127"/>
      <c r="T97" s="127"/>
    </row>
    <row r="98" spans="1:20" x14ac:dyDescent="0.35">
      <c r="A98" s="131"/>
      <c r="B98" s="592" t="s">
        <v>232</v>
      </c>
      <c r="C98" s="587"/>
      <c r="D98" s="593">
        <v>0</v>
      </c>
      <c r="E98" s="593">
        <v>3</v>
      </c>
      <c r="F98" s="593">
        <v>1</v>
      </c>
      <c r="G98" s="593">
        <v>4</v>
      </c>
      <c r="H98" s="593">
        <v>0</v>
      </c>
      <c r="I98" s="593">
        <v>0</v>
      </c>
      <c r="J98" s="593">
        <v>0</v>
      </c>
      <c r="K98" s="593">
        <v>0</v>
      </c>
      <c r="L98" s="593">
        <v>0</v>
      </c>
      <c r="M98" s="593">
        <v>0</v>
      </c>
      <c r="N98" s="593">
        <v>0</v>
      </c>
      <c r="O98" s="593">
        <v>1</v>
      </c>
      <c r="P98" s="588">
        <f t="shared" si="1"/>
        <v>4</v>
      </c>
      <c r="Q98" s="127"/>
      <c r="R98" s="127"/>
      <c r="S98" s="127"/>
      <c r="T98" s="127"/>
    </row>
    <row r="99" spans="1:20" x14ac:dyDescent="0.35">
      <c r="A99" s="127"/>
      <c r="B99" s="592" t="s">
        <v>63</v>
      </c>
      <c r="C99" s="587"/>
      <c r="D99" s="593">
        <v>22</v>
      </c>
      <c r="E99" s="593">
        <v>49</v>
      </c>
      <c r="F99" s="593">
        <v>9</v>
      </c>
      <c r="G99" s="593">
        <v>1</v>
      </c>
      <c r="H99" s="593">
        <v>0</v>
      </c>
      <c r="I99" s="593">
        <v>0</v>
      </c>
      <c r="J99" s="593">
        <v>0</v>
      </c>
      <c r="K99" s="593">
        <v>0</v>
      </c>
      <c r="L99" s="593">
        <v>0</v>
      </c>
      <c r="M99" s="593">
        <v>4</v>
      </c>
      <c r="N99" s="593">
        <v>22</v>
      </c>
      <c r="O99" s="593">
        <v>26</v>
      </c>
      <c r="P99" s="588">
        <f t="shared" si="1"/>
        <v>49</v>
      </c>
      <c r="Q99" s="127"/>
      <c r="R99" s="127"/>
      <c r="S99" s="127"/>
      <c r="T99" s="127"/>
    </row>
    <row r="100" spans="1:20" x14ac:dyDescent="0.35">
      <c r="A100" s="131"/>
      <c r="B100" s="592" t="s">
        <v>288</v>
      </c>
      <c r="C100" s="587"/>
      <c r="D100" s="593">
        <v>2</v>
      </c>
      <c r="E100" s="593">
        <v>1</v>
      </c>
      <c r="F100" s="593">
        <v>2</v>
      </c>
      <c r="G100" s="593">
        <v>0</v>
      </c>
      <c r="H100" s="593">
        <v>0</v>
      </c>
      <c r="I100" s="593">
        <v>0</v>
      </c>
      <c r="J100" s="593">
        <v>0</v>
      </c>
      <c r="K100" s="593">
        <v>0</v>
      </c>
      <c r="L100" s="593">
        <v>0</v>
      </c>
      <c r="M100" s="593">
        <v>0</v>
      </c>
      <c r="N100" s="593">
        <v>6</v>
      </c>
      <c r="O100" s="593">
        <v>5</v>
      </c>
      <c r="P100" s="588">
        <f t="shared" si="1"/>
        <v>6</v>
      </c>
      <c r="Q100" s="127"/>
      <c r="R100" s="127"/>
      <c r="S100" s="127"/>
      <c r="T100" s="127"/>
    </row>
    <row r="101" spans="1:20" x14ac:dyDescent="0.35">
      <c r="A101" s="131"/>
      <c r="B101" s="589"/>
      <c r="C101" s="587"/>
      <c r="D101" s="591"/>
      <c r="E101" s="591"/>
      <c r="F101" s="591"/>
      <c r="G101" s="591"/>
      <c r="H101" s="591"/>
      <c r="I101" s="591"/>
      <c r="J101" s="591"/>
      <c r="K101" s="591"/>
      <c r="L101" s="591"/>
      <c r="M101" s="591"/>
      <c r="N101" s="591"/>
      <c r="O101" s="591"/>
      <c r="P101" s="588">
        <f t="shared" si="1"/>
        <v>0</v>
      </c>
      <c r="Q101" s="127"/>
      <c r="R101" s="127"/>
      <c r="S101" s="127"/>
      <c r="T101" s="127"/>
    </row>
    <row r="102" spans="1:20" x14ac:dyDescent="0.35">
      <c r="A102" s="131">
        <v>2009</v>
      </c>
      <c r="B102" s="594" t="s">
        <v>65</v>
      </c>
      <c r="C102" s="587"/>
      <c r="D102" s="595">
        <v>18</v>
      </c>
      <c r="E102" s="595">
        <v>21</v>
      </c>
      <c r="F102" s="595">
        <v>8</v>
      </c>
      <c r="G102" s="591"/>
      <c r="H102" s="591"/>
      <c r="I102" s="591"/>
      <c r="J102" s="591"/>
      <c r="K102" s="591"/>
      <c r="L102" s="591"/>
      <c r="M102" s="591"/>
      <c r="N102" s="595">
        <v>4</v>
      </c>
      <c r="O102" s="595">
        <v>14</v>
      </c>
      <c r="P102" s="588">
        <f t="shared" si="1"/>
        <v>21</v>
      </c>
      <c r="Q102" s="127"/>
      <c r="R102" s="127"/>
      <c r="S102" s="127"/>
      <c r="T102" s="127"/>
    </row>
    <row r="103" spans="1:20" x14ac:dyDescent="0.35">
      <c r="A103" s="131"/>
      <c r="B103" s="594" t="s">
        <v>281</v>
      </c>
      <c r="C103" s="587"/>
      <c r="D103" s="595">
        <v>18</v>
      </c>
      <c r="E103" s="595">
        <v>23</v>
      </c>
      <c r="F103" s="595">
        <v>11</v>
      </c>
      <c r="G103" s="591"/>
      <c r="H103" s="591"/>
      <c r="I103" s="591"/>
      <c r="J103" s="591"/>
      <c r="K103" s="591"/>
      <c r="L103" s="591"/>
      <c r="M103" s="595">
        <v>2</v>
      </c>
      <c r="N103" s="595">
        <v>6</v>
      </c>
      <c r="O103" s="595">
        <v>11</v>
      </c>
      <c r="P103" s="588">
        <f t="shared" si="1"/>
        <v>23</v>
      </c>
      <c r="Q103" s="127"/>
      <c r="R103" s="127"/>
      <c r="S103" s="127"/>
      <c r="T103" s="127"/>
    </row>
    <row r="104" spans="1:20" x14ac:dyDescent="0.35">
      <c r="A104" s="131"/>
      <c r="B104" s="594" t="s">
        <v>234</v>
      </c>
      <c r="C104" s="587"/>
      <c r="D104" s="595">
        <v>4</v>
      </c>
      <c r="E104" s="595">
        <v>2</v>
      </c>
      <c r="F104" s="595">
        <v>1</v>
      </c>
      <c r="G104" s="591"/>
      <c r="H104" s="591"/>
      <c r="I104" s="591"/>
      <c r="J104" s="591"/>
      <c r="K104" s="591"/>
      <c r="L104" s="591"/>
      <c r="M104" s="591"/>
      <c r="N104" s="595">
        <v>1</v>
      </c>
      <c r="O104" s="595">
        <v>2</v>
      </c>
      <c r="P104" s="588">
        <f t="shared" si="1"/>
        <v>4</v>
      </c>
      <c r="Q104" s="127"/>
      <c r="R104" s="127"/>
      <c r="S104" s="127"/>
      <c r="T104" s="127"/>
    </row>
    <row r="105" spans="1:20" x14ac:dyDescent="0.35">
      <c r="A105" s="131"/>
      <c r="B105" s="594" t="s">
        <v>287</v>
      </c>
      <c r="C105" s="587"/>
      <c r="D105" s="591"/>
      <c r="E105" s="591"/>
      <c r="F105" s="591"/>
      <c r="G105" s="591"/>
      <c r="H105" s="591"/>
      <c r="I105" s="591"/>
      <c r="J105" s="591"/>
      <c r="K105" s="591"/>
      <c r="L105" s="591"/>
      <c r="M105" s="591"/>
      <c r="N105" s="595">
        <v>9</v>
      </c>
      <c r="O105" s="595">
        <v>9</v>
      </c>
      <c r="P105" s="588">
        <f t="shared" si="1"/>
        <v>9</v>
      </c>
      <c r="Q105" s="127"/>
      <c r="R105" s="127"/>
      <c r="S105" s="127"/>
      <c r="T105" s="127"/>
    </row>
    <row r="106" spans="1:20" x14ac:dyDescent="0.35">
      <c r="A106" s="131"/>
      <c r="B106" s="594" t="s">
        <v>284</v>
      </c>
      <c r="C106" s="587"/>
      <c r="D106" s="595">
        <v>5</v>
      </c>
      <c r="E106" s="595">
        <v>13</v>
      </c>
      <c r="F106" s="595">
        <v>8</v>
      </c>
      <c r="G106" s="591"/>
      <c r="H106" s="591"/>
      <c r="I106" s="591"/>
      <c r="J106" s="591"/>
      <c r="K106" s="591"/>
      <c r="L106" s="591"/>
      <c r="M106" s="595">
        <v>2</v>
      </c>
      <c r="N106" s="595">
        <v>3</v>
      </c>
      <c r="O106" s="595">
        <v>9</v>
      </c>
      <c r="P106" s="588">
        <f t="shared" si="1"/>
        <v>13</v>
      </c>
      <c r="Q106" s="127"/>
      <c r="R106" s="127"/>
      <c r="S106" s="127"/>
      <c r="T106" s="127"/>
    </row>
    <row r="107" spans="1:20" x14ac:dyDescent="0.35">
      <c r="A107" s="131"/>
      <c r="B107" s="594" t="s">
        <v>283</v>
      </c>
      <c r="C107" s="587"/>
      <c r="D107" s="595">
        <v>11</v>
      </c>
      <c r="E107" s="591"/>
      <c r="F107" s="595">
        <v>4</v>
      </c>
      <c r="G107" s="591"/>
      <c r="H107" s="591"/>
      <c r="I107" s="595">
        <v>1</v>
      </c>
      <c r="J107" s="591"/>
      <c r="K107" s="591"/>
      <c r="L107" s="591"/>
      <c r="M107" s="595">
        <v>2</v>
      </c>
      <c r="N107" s="595">
        <v>1</v>
      </c>
      <c r="O107" s="595">
        <v>5</v>
      </c>
      <c r="P107" s="588">
        <f t="shared" si="1"/>
        <v>11</v>
      </c>
      <c r="Q107" s="127"/>
      <c r="R107" s="127"/>
      <c r="S107" s="127"/>
      <c r="T107" s="127"/>
    </row>
    <row r="108" spans="1:20" x14ac:dyDescent="0.35">
      <c r="A108" s="131"/>
      <c r="B108" s="594" t="s">
        <v>66</v>
      </c>
      <c r="C108" s="587"/>
      <c r="D108" s="595">
        <v>7</v>
      </c>
      <c r="E108" s="595">
        <v>5</v>
      </c>
      <c r="F108" s="595">
        <v>3</v>
      </c>
      <c r="G108" s="595">
        <v>3</v>
      </c>
      <c r="H108" s="591"/>
      <c r="I108" s="591"/>
      <c r="J108" s="591"/>
      <c r="K108" s="591"/>
      <c r="L108" s="591"/>
      <c r="M108" s="595">
        <v>1</v>
      </c>
      <c r="N108" s="595">
        <v>5</v>
      </c>
      <c r="O108" s="595">
        <v>3</v>
      </c>
      <c r="P108" s="588">
        <f t="shared" si="1"/>
        <v>7</v>
      </c>
      <c r="Q108" s="127"/>
      <c r="R108" s="127"/>
      <c r="S108" s="127"/>
      <c r="T108" s="127"/>
    </row>
    <row r="109" spans="1:20" x14ac:dyDescent="0.35">
      <c r="A109" s="131"/>
      <c r="B109" s="594" t="s">
        <v>63</v>
      </c>
      <c r="C109" s="587"/>
      <c r="D109" s="595">
        <v>62</v>
      </c>
      <c r="E109" s="595">
        <v>48</v>
      </c>
      <c r="F109" s="595">
        <v>67</v>
      </c>
      <c r="G109" s="591"/>
      <c r="H109" s="591"/>
      <c r="I109" s="591"/>
      <c r="J109" s="591"/>
      <c r="K109" s="591"/>
      <c r="L109" s="595">
        <v>1</v>
      </c>
      <c r="M109" s="595">
        <v>15</v>
      </c>
      <c r="N109" s="595">
        <v>33</v>
      </c>
      <c r="O109" s="595">
        <v>34</v>
      </c>
      <c r="P109" s="588">
        <f t="shared" si="1"/>
        <v>67</v>
      </c>
      <c r="Q109" s="127"/>
      <c r="R109" s="127"/>
      <c r="S109" s="127"/>
      <c r="T109" s="127"/>
    </row>
    <row r="110" spans="1:20" x14ac:dyDescent="0.35">
      <c r="A110" s="131"/>
      <c r="B110" s="596" t="s">
        <v>288</v>
      </c>
      <c r="C110" s="587"/>
      <c r="D110" s="595">
        <v>5</v>
      </c>
      <c r="E110" s="595">
        <v>2</v>
      </c>
      <c r="F110" s="595">
        <v>4</v>
      </c>
      <c r="G110" s="591"/>
      <c r="H110" s="595">
        <v>1</v>
      </c>
      <c r="I110" s="595">
        <v>2</v>
      </c>
      <c r="J110" s="595">
        <v>1</v>
      </c>
      <c r="K110" s="591"/>
      <c r="L110" s="591"/>
      <c r="M110" s="595">
        <v>2</v>
      </c>
      <c r="N110" s="595">
        <v>1</v>
      </c>
      <c r="O110" s="595">
        <v>3</v>
      </c>
      <c r="P110" s="588">
        <f t="shared" si="1"/>
        <v>5</v>
      </c>
      <c r="Q110" s="127"/>
      <c r="R110" s="127"/>
      <c r="S110" s="127"/>
      <c r="T110" s="127"/>
    </row>
    <row r="111" spans="1:20" x14ac:dyDescent="0.35">
      <c r="A111" s="131"/>
      <c r="B111" s="594"/>
      <c r="C111" s="587"/>
      <c r="D111" s="595"/>
      <c r="E111" s="595"/>
      <c r="F111" s="595"/>
      <c r="G111" s="591"/>
      <c r="H111" s="595"/>
      <c r="I111" s="595"/>
      <c r="J111" s="595"/>
      <c r="K111" s="591"/>
      <c r="L111" s="591"/>
      <c r="M111" s="595"/>
      <c r="N111" s="595"/>
      <c r="O111" s="595"/>
      <c r="P111" s="588">
        <f t="shared" si="1"/>
        <v>0</v>
      </c>
      <c r="Q111" s="127"/>
      <c r="R111" s="127"/>
      <c r="S111" s="127"/>
      <c r="T111" s="127"/>
    </row>
    <row r="112" spans="1:20" x14ac:dyDescent="0.35">
      <c r="A112" s="131">
        <v>2010</v>
      </c>
      <c r="B112" s="592" t="s">
        <v>65</v>
      </c>
      <c r="C112" s="587"/>
      <c r="D112" s="593">
        <v>6</v>
      </c>
      <c r="E112" s="593">
        <v>4</v>
      </c>
      <c r="F112" s="593">
        <v>4</v>
      </c>
      <c r="G112" s="593">
        <v>2</v>
      </c>
      <c r="H112" s="593">
        <v>0</v>
      </c>
      <c r="I112" s="593">
        <v>0</v>
      </c>
      <c r="J112" s="593">
        <v>0</v>
      </c>
      <c r="K112" s="593">
        <v>0</v>
      </c>
      <c r="L112" s="593">
        <v>0</v>
      </c>
      <c r="M112" s="593">
        <v>0</v>
      </c>
      <c r="N112" s="593">
        <v>7</v>
      </c>
      <c r="O112" s="593">
        <v>6</v>
      </c>
      <c r="P112" s="588">
        <f t="shared" si="1"/>
        <v>7</v>
      </c>
      <c r="Q112" s="127"/>
      <c r="R112" s="127"/>
      <c r="S112" s="127"/>
      <c r="T112" s="127"/>
    </row>
    <row r="113" spans="1:20" x14ac:dyDescent="0.35">
      <c r="A113" s="131"/>
      <c r="B113" s="592" t="s">
        <v>281</v>
      </c>
      <c r="C113" s="587"/>
      <c r="D113" s="593">
        <v>8</v>
      </c>
      <c r="E113" s="593">
        <v>18</v>
      </c>
      <c r="F113" s="593">
        <v>28</v>
      </c>
      <c r="G113" s="593">
        <v>3</v>
      </c>
      <c r="H113" s="593">
        <v>0</v>
      </c>
      <c r="I113" s="593">
        <v>0</v>
      </c>
      <c r="J113" s="593">
        <v>0</v>
      </c>
      <c r="K113" s="593">
        <v>0</v>
      </c>
      <c r="L113" s="593">
        <v>0</v>
      </c>
      <c r="M113" s="593">
        <v>0</v>
      </c>
      <c r="N113" s="593">
        <v>5</v>
      </c>
      <c r="O113" s="593">
        <v>8</v>
      </c>
      <c r="P113" s="588">
        <f t="shared" si="1"/>
        <v>28</v>
      </c>
      <c r="Q113" s="127"/>
      <c r="R113" s="127"/>
      <c r="S113" s="127"/>
      <c r="T113" s="127"/>
    </row>
    <row r="114" spans="1:20" x14ac:dyDescent="0.35">
      <c r="A114" s="131"/>
      <c r="B114" s="592" t="s">
        <v>234</v>
      </c>
      <c r="C114" s="587"/>
      <c r="D114" s="593">
        <v>2</v>
      </c>
      <c r="E114" s="593">
        <v>1</v>
      </c>
      <c r="F114" s="593">
        <v>1</v>
      </c>
      <c r="G114" s="593">
        <v>0</v>
      </c>
      <c r="H114" s="593">
        <v>0</v>
      </c>
      <c r="I114" s="593">
        <v>0</v>
      </c>
      <c r="J114" s="593">
        <v>0</v>
      </c>
      <c r="K114" s="593">
        <v>0</v>
      </c>
      <c r="L114" s="593">
        <v>0</v>
      </c>
      <c r="M114" s="593">
        <v>0</v>
      </c>
      <c r="N114" s="593">
        <v>2</v>
      </c>
      <c r="O114" s="593">
        <v>2</v>
      </c>
      <c r="P114" s="588">
        <f t="shared" si="1"/>
        <v>2</v>
      </c>
      <c r="Q114" s="127"/>
      <c r="R114" s="127"/>
      <c r="S114" s="127"/>
    </row>
    <row r="115" spans="1:20" x14ac:dyDescent="0.35">
      <c r="A115" s="131"/>
      <c r="B115" s="592" t="s">
        <v>289</v>
      </c>
      <c r="C115" s="587"/>
      <c r="D115" s="593">
        <v>5</v>
      </c>
      <c r="E115" s="593">
        <v>16</v>
      </c>
      <c r="F115" s="593">
        <v>6</v>
      </c>
      <c r="G115" s="593">
        <v>3</v>
      </c>
      <c r="H115" s="593">
        <v>0</v>
      </c>
      <c r="I115" s="593">
        <v>0</v>
      </c>
      <c r="J115" s="593">
        <v>0</v>
      </c>
      <c r="K115" s="593">
        <v>0</v>
      </c>
      <c r="L115" s="593">
        <v>0</v>
      </c>
      <c r="M115" s="593">
        <v>0</v>
      </c>
      <c r="N115" s="593">
        <v>3</v>
      </c>
      <c r="O115" s="593">
        <v>5</v>
      </c>
      <c r="P115" s="588">
        <f t="shared" si="1"/>
        <v>16</v>
      </c>
      <c r="Q115" s="127"/>
      <c r="R115" s="127"/>
      <c r="S115" s="127"/>
    </row>
    <row r="116" spans="1:20" x14ac:dyDescent="0.35">
      <c r="A116" s="131"/>
      <c r="B116" s="592" t="s">
        <v>282</v>
      </c>
      <c r="C116" s="587"/>
      <c r="D116" s="593">
        <v>11</v>
      </c>
      <c r="E116" s="593">
        <v>6</v>
      </c>
      <c r="F116" s="593">
        <v>11</v>
      </c>
      <c r="G116" s="593">
        <v>0</v>
      </c>
      <c r="H116" s="593">
        <v>0</v>
      </c>
      <c r="I116" s="593">
        <v>0</v>
      </c>
      <c r="J116" s="593">
        <v>0</v>
      </c>
      <c r="K116" s="593">
        <v>0</v>
      </c>
      <c r="L116" s="593">
        <v>0</v>
      </c>
      <c r="M116" s="593">
        <v>0</v>
      </c>
      <c r="N116" s="593">
        <v>3</v>
      </c>
      <c r="O116" s="593">
        <v>2</v>
      </c>
      <c r="P116" s="588">
        <f t="shared" si="1"/>
        <v>11</v>
      </c>
      <c r="Q116" s="127"/>
      <c r="R116" s="127"/>
      <c r="S116" s="127"/>
    </row>
    <row r="117" spans="1:20" x14ac:dyDescent="0.35">
      <c r="A117" s="131"/>
      <c r="B117" s="592" t="s">
        <v>286</v>
      </c>
      <c r="C117" s="587"/>
      <c r="D117" s="593">
        <v>10</v>
      </c>
      <c r="E117" s="593">
        <v>0</v>
      </c>
      <c r="F117" s="593">
        <v>2</v>
      </c>
      <c r="G117" s="593">
        <v>0</v>
      </c>
      <c r="H117" s="593">
        <v>1</v>
      </c>
      <c r="I117" s="593">
        <v>0</v>
      </c>
      <c r="J117" s="593">
        <v>0</v>
      </c>
      <c r="K117" s="593">
        <v>0</v>
      </c>
      <c r="L117" s="593">
        <v>0</v>
      </c>
      <c r="M117" s="593">
        <v>1</v>
      </c>
      <c r="N117" s="593">
        <v>9</v>
      </c>
      <c r="O117" s="593">
        <v>10</v>
      </c>
      <c r="P117" s="588">
        <f t="shared" si="1"/>
        <v>10</v>
      </c>
      <c r="Q117" s="127"/>
      <c r="R117" s="127"/>
      <c r="S117" s="127"/>
    </row>
    <row r="118" spans="1:20" x14ac:dyDescent="0.35">
      <c r="A118" s="131"/>
      <c r="B118" s="592" t="s">
        <v>63</v>
      </c>
      <c r="C118" s="587"/>
      <c r="D118" s="593">
        <v>23</v>
      </c>
      <c r="E118" s="593">
        <v>54</v>
      </c>
      <c r="F118" s="593">
        <v>52</v>
      </c>
      <c r="G118" s="593">
        <v>7</v>
      </c>
      <c r="H118" s="593">
        <v>0</v>
      </c>
      <c r="I118" s="593">
        <v>0</v>
      </c>
      <c r="J118" s="593">
        <v>0</v>
      </c>
      <c r="K118" s="593">
        <v>0</v>
      </c>
      <c r="L118" s="593">
        <v>0</v>
      </c>
      <c r="M118" s="593">
        <v>6</v>
      </c>
      <c r="N118" s="593">
        <v>41</v>
      </c>
      <c r="O118" s="593">
        <v>7</v>
      </c>
      <c r="P118" s="588">
        <f t="shared" si="1"/>
        <v>54</v>
      </c>
      <c r="Q118" s="127"/>
      <c r="R118" s="127"/>
      <c r="S118" s="127"/>
    </row>
    <row r="119" spans="1:20" x14ac:dyDescent="0.35">
      <c r="A119" s="131"/>
      <c r="B119" s="592" t="s">
        <v>288</v>
      </c>
      <c r="C119" s="587"/>
      <c r="D119" s="593">
        <v>5</v>
      </c>
      <c r="E119" s="593">
        <v>2</v>
      </c>
      <c r="F119" s="593">
        <v>8</v>
      </c>
      <c r="G119" s="593">
        <v>0</v>
      </c>
      <c r="H119" s="593">
        <v>1</v>
      </c>
      <c r="I119" s="593">
        <v>0</v>
      </c>
      <c r="J119" s="593">
        <v>0</v>
      </c>
      <c r="K119" s="593">
        <v>0</v>
      </c>
      <c r="L119" s="593">
        <v>0</v>
      </c>
      <c r="M119" s="593">
        <v>0</v>
      </c>
      <c r="N119" s="593">
        <v>3</v>
      </c>
      <c r="O119" s="593">
        <v>7</v>
      </c>
      <c r="P119" s="588">
        <f t="shared" si="1"/>
        <v>8</v>
      </c>
      <c r="Q119" s="127"/>
      <c r="R119" s="127"/>
      <c r="S119" s="127"/>
    </row>
    <row r="120" spans="1:20" x14ac:dyDescent="0.35">
      <c r="A120" s="131"/>
      <c r="B120" s="385"/>
      <c r="C120" s="127"/>
      <c r="D120" s="135"/>
      <c r="E120" s="135"/>
      <c r="F120" s="135"/>
      <c r="G120" s="135"/>
      <c r="H120" s="135"/>
      <c r="I120" s="135"/>
      <c r="J120" s="135"/>
      <c r="K120" s="135"/>
      <c r="L120" s="135"/>
      <c r="M120" s="135"/>
      <c r="N120" s="135"/>
      <c r="O120" s="135"/>
      <c r="P120" s="135"/>
      <c r="Q120" s="127"/>
      <c r="R120" s="127"/>
      <c r="S120" s="127"/>
    </row>
    <row r="121" spans="1:20" x14ac:dyDescent="0.35">
      <c r="A121" s="131"/>
      <c r="B121" s="385"/>
      <c r="C121" s="127"/>
      <c r="D121" s="135"/>
      <c r="E121" s="135"/>
      <c r="F121" s="135"/>
      <c r="G121" s="135"/>
      <c r="H121" s="135"/>
      <c r="I121" s="135"/>
      <c r="J121" s="135"/>
      <c r="K121" s="135"/>
      <c r="L121" s="135"/>
      <c r="M121" s="135"/>
      <c r="N121" s="135"/>
      <c r="O121" s="135"/>
      <c r="P121" s="135"/>
      <c r="Q121" s="127"/>
      <c r="R121" s="127"/>
      <c r="S121" s="127"/>
    </row>
    <row r="122" spans="1:20" x14ac:dyDescent="0.35">
      <c r="A122" s="127"/>
      <c r="B122" s="127"/>
      <c r="C122" s="127"/>
      <c r="D122" s="129"/>
      <c r="E122" s="129"/>
      <c r="F122" s="129"/>
      <c r="G122" s="129"/>
      <c r="H122" s="129"/>
      <c r="I122" s="129"/>
      <c r="J122" s="129"/>
      <c r="K122" s="129"/>
      <c r="L122" s="129"/>
      <c r="M122" s="129"/>
      <c r="N122" s="129"/>
      <c r="O122" s="129"/>
      <c r="P122" s="129"/>
      <c r="Q122" s="127"/>
      <c r="R122" s="127"/>
      <c r="S122" s="127"/>
    </row>
    <row r="123" spans="1:20" x14ac:dyDescent="0.35">
      <c r="A123" s="127"/>
      <c r="B123" s="127"/>
      <c r="C123" s="127"/>
      <c r="D123" s="129"/>
      <c r="E123" s="129"/>
      <c r="F123" s="129"/>
      <c r="G123" s="129"/>
      <c r="H123" s="129"/>
      <c r="I123" s="129"/>
      <c r="J123" s="129"/>
      <c r="K123" s="129"/>
      <c r="L123" s="129"/>
      <c r="M123" s="129"/>
      <c r="N123" s="129"/>
      <c r="O123" s="129"/>
      <c r="P123" s="129"/>
      <c r="Q123" s="127"/>
      <c r="R123" s="127"/>
      <c r="S123" s="127"/>
    </row>
    <row r="124" spans="1:20" x14ac:dyDescent="0.35">
      <c r="A124" s="127"/>
      <c r="B124" s="127"/>
      <c r="C124" s="127"/>
      <c r="D124" s="129"/>
      <c r="E124" s="129"/>
      <c r="F124" s="129"/>
      <c r="G124" s="129"/>
      <c r="H124" s="129"/>
      <c r="I124" s="129"/>
      <c r="J124" s="129"/>
      <c r="K124" s="129"/>
      <c r="L124" s="129"/>
      <c r="M124" s="129"/>
      <c r="N124" s="129"/>
      <c r="O124" s="129"/>
      <c r="P124" s="129"/>
      <c r="Q124" s="127"/>
      <c r="R124" s="127"/>
      <c r="S124" s="127"/>
    </row>
    <row r="125" spans="1:20" x14ac:dyDescent="0.35">
      <c r="A125" s="127"/>
      <c r="B125" s="127"/>
      <c r="C125" s="127"/>
      <c r="D125" s="129"/>
      <c r="E125" s="129"/>
      <c r="F125" s="129"/>
      <c r="G125" s="129"/>
      <c r="H125" s="129"/>
      <c r="I125" s="129"/>
      <c r="J125" s="129"/>
      <c r="K125" s="129"/>
      <c r="L125" s="129"/>
      <c r="M125" s="129"/>
      <c r="N125" s="129"/>
      <c r="O125" s="129"/>
      <c r="P125" s="129"/>
      <c r="Q125" s="127"/>
      <c r="R125" s="127"/>
      <c r="S125" s="127"/>
    </row>
    <row r="126" spans="1:20" x14ac:dyDescent="0.35">
      <c r="A126" s="127"/>
      <c r="B126" s="127"/>
      <c r="C126" s="127"/>
      <c r="D126" s="129"/>
      <c r="E126" s="129"/>
      <c r="F126" s="129"/>
      <c r="G126" s="129"/>
      <c r="H126" s="129"/>
      <c r="I126" s="129"/>
      <c r="J126" s="129"/>
      <c r="K126" s="129"/>
      <c r="L126" s="129"/>
      <c r="M126" s="129"/>
      <c r="N126" s="129"/>
      <c r="O126" s="129"/>
      <c r="P126" s="129"/>
      <c r="Q126" s="127"/>
      <c r="R126" s="127"/>
      <c r="S126" s="127"/>
    </row>
  </sheetData>
  <pageMargins left="0.7" right="0.7" top="0.75" bottom="0.75" header="0.3" footer="0.3"/>
  <pageSetup paperSize="9" orientation="portrait" horizontalDpi="0"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zoomScale="80" zoomScaleNormal="80" workbookViewId="0">
      <selection activeCell="D18" sqref="D18"/>
    </sheetView>
  </sheetViews>
  <sheetFormatPr defaultRowHeight="14.5" x14ac:dyDescent="0.35"/>
  <sheetData>
    <row r="1" spans="1:2" s="60" customFormat="1" x14ac:dyDescent="0.35">
      <c r="A1" s="30" t="s">
        <v>23</v>
      </c>
    </row>
    <row r="16" spans="1:2" x14ac:dyDescent="0.35">
      <c r="B16" s="66" t="s">
        <v>1109</v>
      </c>
    </row>
    <row r="18" spans="1:15" x14ac:dyDescent="0.35">
      <c r="A18" s="69"/>
      <c r="B18" s="69"/>
      <c r="C18" s="69"/>
      <c r="D18" s="69"/>
      <c r="E18" s="69"/>
      <c r="F18" s="69"/>
      <c r="G18" s="69"/>
      <c r="H18" s="69"/>
      <c r="I18" s="69"/>
      <c r="J18" s="69"/>
      <c r="K18" s="69"/>
      <c r="L18" s="69"/>
      <c r="M18" s="69"/>
      <c r="N18" s="69"/>
      <c r="O18" s="69"/>
    </row>
    <row r="19" spans="1:15" x14ac:dyDescent="0.35">
      <c r="A19" s="69"/>
      <c r="B19" s="104"/>
      <c r="C19" s="114" t="s">
        <v>0</v>
      </c>
      <c r="D19" s="114" t="s">
        <v>1</v>
      </c>
      <c r="E19" s="68" t="s">
        <v>2</v>
      </c>
      <c r="F19" s="68" t="s">
        <v>3</v>
      </c>
      <c r="G19" s="68" t="s">
        <v>4</v>
      </c>
      <c r="H19" s="68" t="s">
        <v>5</v>
      </c>
      <c r="I19" s="68" t="s">
        <v>6</v>
      </c>
      <c r="J19" s="68" t="s">
        <v>7</v>
      </c>
      <c r="K19" s="68" t="s">
        <v>8</v>
      </c>
      <c r="L19" s="114" t="s">
        <v>9</v>
      </c>
      <c r="M19" s="68" t="s">
        <v>10</v>
      </c>
      <c r="N19" s="68" t="s">
        <v>11</v>
      </c>
      <c r="O19" s="68"/>
    </row>
    <row r="20" spans="1:15" s="66" customFormat="1" x14ac:dyDescent="0.35">
      <c r="A20" s="69"/>
      <c r="B20" s="104" t="s">
        <v>25</v>
      </c>
      <c r="C20" s="114">
        <v>25</v>
      </c>
      <c r="D20" s="114">
        <v>32</v>
      </c>
      <c r="E20" s="114">
        <v>51</v>
      </c>
      <c r="F20" s="114">
        <v>2</v>
      </c>
      <c r="G20" s="114" t="s">
        <v>14</v>
      </c>
      <c r="H20" s="114" t="s">
        <v>14</v>
      </c>
      <c r="I20" s="114" t="s">
        <v>14</v>
      </c>
      <c r="J20" s="114">
        <v>2</v>
      </c>
      <c r="K20" s="114" t="s">
        <v>14</v>
      </c>
      <c r="L20" s="114">
        <v>2</v>
      </c>
      <c r="M20" s="114">
        <v>6</v>
      </c>
      <c r="N20" s="68">
        <v>24</v>
      </c>
      <c r="O20" s="68"/>
    </row>
    <row r="21" spans="1:15" x14ac:dyDescent="0.35">
      <c r="A21" s="69"/>
      <c r="B21" s="3" t="s">
        <v>24</v>
      </c>
      <c r="C21" s="68">
        <v>3</v>
      </c>
      <c r="D21" s="68">
        <v>6</v>
      </c>
      <c r="E21" s="68">
        <v>7</v>
      </c>
      <c r="F21" s="68">
        <v>1</v>
      </c>
      <c r="G21" s="68" t="s">
        <v>14</v>
      </c>
      <c r="H21" s="68" t="s">
        <v>14</v>
      </c>
      <c r="I21" s="68" t="s">
        <v>14</v>
      </c>
      <c r="J21" s="68">
        <v>1</v>
      </c>
      <c r="K21" s="68" t="s">
        <v>14</v>
      </c>
      <c r="L21" s="68">
        <v>1</v>
      </c>
      <c r="M21" s="68">
        <v>5</v>
      </c>
      <c r="N21" s="68">
        <v>1</v>
      </c>
      <c r="O21" s="114"/>
    </row>
    <row r="22" spans="1:15" x14ac:dyDescent="0.35">
      <c r="A22" s="69"/>
      <c r="O22" s="68"/>
    </row>
    <row r="23" spans="1:15" x14ac:dyDescent="0.35">
      <c r="A23" s="69"/>
      <c r="B23" s="69"/>
      <c r="C23" s="69"/>
      <c r="D23" s="69"/>
      <c r="E23" s="69"/>
      <c r="F23" s="69"/>
      <c r="G23" s="69"/>
      <c r="H23" s="69"/>
      <c r="I23" s="69"/>
      <c r="J23" s="69"/>
      <c r="K23" s="69"/>
      <c r="L23" s="69"/>
      <c r="M23" s="69"/>
      <c r="N23" s="69"/>
      <c r="O23" s="69"/>
    </row>
    <row r="24" spans="1:15" x14ac:dyDescent="0.35">
      <c r="A24" s="69"/>
      <c r="B24" s="69"/>
      <c r="C24" s="69"/>
      <c r="D24" s="69"/>
      <c r="E24" s="69"/>
      <c r="F24" s="69"/>
      <c r="G24" s="69"/>
      <c r="H24" s="69"/>
      <c r="I24" s="69"/>
      <c r="J24" s="69"/>
      <c r="K24" s="69"/>
      <c r="L24" s="69"/>
      <c r="M24" s="69"/>
      <c r="N24" s="69"/>
      <c r="O24" s="69"/>
    </row>
    <row r="25" spans="1:15" x14ac:dyDescent="0.35">
      <c r="B25" s="69" t="s">
        <v>26</v>
      </c>
      <c r="C25" s="69"/>
      <c r="D25" s="69"/>
      <c r="E25" s="69"/>
      <c r="F25" s="69"/>
      <c r="G25" s="69"/>
      <c r="H25" s="69"/>
      <c r="I25" s="69"/>
      <c r="J25" s="69"/>
      <c r="K25" s="69"/>
      <c r="L25" s="69"/>
      <c r="M25" s="69"/>
      <c r="N25" s="69"/>
      <c r="O25" s="69"/>
    </row>
    <row r="26" spans="1:15" x14ac:dyDescent="0.35">
      <c r="A26" s="69"/>
      <c r="B26" s="69"/>
      <c r="C26" s="69"/>
      <c r="D26" s="69"/>
      <c r="E26" s="69"/>
      <c r="F26" s="69"/>
      <c r="G26" s="69"/>
      <c r="H26" s="69"/>
      <c r="I26" s="69"/>
      <c r="J26" s="69"/>
      <c r="K26" s="69"/>
      <c r="L26" s="69"/>
      <c r="M26" s="69"/>
      <c r="N26" s="69"/>
      <c r="O26" s="69"/>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workbookViewId="0">
      <selection activeCell="B24" sqref="B24"/>
    </sheetView>
  </sheetViews>
  <sheetFormatPr defaultRowHeight="14.5" x14ac:dyDescent="0.35"/>
  <sheetData>
    <row r="1" spans="1:26" x14ac:dyDescent="0.35">
      <c r="A1" s="39" t="s">
        <v>293</v>
      </c>
    </row>
    <row r="2" spans="1:26" s="66" customFormat="1" x14ac:dyDescent="0.35">
      <c r="A2" s="39"/>
    </row>
    <row r="3" spans="1:26" s="66" customFormat="1" x14ac:dyDescent="0.35">
      <c r="A3" s="39"/>
    </row>
    <row r="4" spans="1:26" s="66" customFormat="1" x14ac:dyDescent="0.35">
      <c r="A4" s="39"/>
    </row>
    <row r="5" spans="1:26" s="66" customFormat="1" x14ac:dyDescent="0.35">
      <c r="A5" s="39"/>
    </row>
    <row r="6" spans="1:26" s="66" customFormat="1" x14ac:dyDescent="0.35">
      <c r="A6" s="39"/>
    </row>
    <row r="7" spans="1:26" s="66" customFormat="1" x14ac:dyDescent="0.35">
      <c r="A7" s="39"/>
    </row>
    <row r="8" spans="1:26" x14ac:dyDescent="0.35">
      <c r="A8" s="81"/>
      <c r="B8" s="41"/>
      <c r="C8" s="41"/>
      <c r="D8" s="41"/>
      <c r="E8" s="41"/>
      <c r="F8" s="41"/>
      <c r="G8" s="41"/>
      <c r="H8" s="41"/>
      <c r="I8" s="41"/>
      <c r="J8" s="41"/>
      <c r="K8" s="41"/>
      <c r="L8" s="41"/>
      <c r="M8" s="41"/>
      <c r="N8" s="41"/>
      <c r="O8" s="41"/>
      <c r="P8" s="41"/>
      <c r="Q8" s="81"/>
      <c r="R8" s="81"/>
      <c r="S8" s="81"/>
      <c r="T8" s="81"/>
      <c r="U8" s="81"/>
      <c r="V8" s="81"/>
    </row>
    <row r="9" spans="1:26" s="66" customFormat="1" x14ac:dyDescent="0.35">
      <c r="A9" s="81"/>
      <c r="B9" s="584" t="s">
        <v>1344</v>
      </c>
      <c r="C9" s="41"/>
      <c r="D9" s="41"/>
      <c r="E9" s="41"/>
      <c r="F9" s="41"/>
      <c r="G9" s="41"/>
      <c r="H9" s="41"/>
      <c r="I9" s="41"/>
      <c r="J9" s="41"/>
      <c r="K9" s="41"/>
      <c r="L9" s="41"/>
      <c r="M9" s="41"/>
      <c r="N9" s="41"/>
      <c r="O9" s="41"/>
      <c r="P9" s="41"/>
      <c r="Q9" s="81"/>
      <c r="R9" s="81"/>
      <c r="S9" s="81"/>
      <c r="T9" s="81"/>
      <c r="U9" s="81"/>
      <c r="V9" s="81"/>
    </row>
    <row r="10" spans="1:26" s="66" customFormat="1" x14ac:dyDescent="0.35">
      <c r="A10" s="81"/>
      <c r="C10" s="41"/>
      <c r="D10" s="41"/>
      <c r="E10" s="41"/>
      <c r="F10" s="41"/>
      <c r="G10" s="41"/>
      <c r="H10" s="41"/>
      <c r="I10" s="41"/>
      <c r="J10" s="41"/>
      <c r="K10" s="41"/>
      <c r="L10" s="41"/>
      <c r="M10" s="41"/>
      <c r="N10" s="41"/>
      <c r="O10" s="41"/>
      <c r="P10" s="41"/>
      <c r="Q10" s="81"/>
      <c r="R10" s="81"/>
      <c r="S10" s="81"/>
      <c r="T10" s="81"/>
      <c r="U10" s="81"/>
      <c r="V10" s="81"/>
    </row>
    <row r="11" spans="1:26" s="66" customFormat="1" ht="26" x14ac:dyDescent="0.35">
      <c r="A11" s="81"/>
      <c r="B11" s="271" t="s">
        <v>246</v>
      </c>
      <c r="C11" s="390" t="s">
        <v>294</v>
      </c>
      <c r="D11" s="390" t="s">
        <v>295</v>
      </c>
      <c r="E11" s="390" t="s">
        <v>296</v>
      </c>
      <c r="F11" s="390" t="s">
        <v>297</v>
      </c>
      <c r="G11" s="390" t="s">
        <v>298</v>
      </c>
      <c r="H11" s="390" t="s">
        <v>299</v>
      </c>
      <c r="I11" s="390" t="s">
        <v>308</v>
      </c>
      <c r="J11" s="386"/>
      <c r="K11" s="41"/>
      <c r="L11" s="41"/>
      <c r="M11" s="41"/>
      <c r="N11" s="41"/>
      <c r="O11" s="41"/>
      <c r="P11" s="41"/>
      <c r="Q11" s="81"/>
      <c r="R11" s="81"/>
      <c r="S11" s="81"/>
      <c r="T11" s="81"/>
      <c r="U11" s="81"/>
      <c r="V11" s="81"/>
    </row>
    <row r="12" spans="1:26" s="66" customFormat="1" x14ac:dyDescent="0.35">
      <c r="A12" s="81"/>
      <c r="B12" s="271" t="s">
        <v>307</v>
      </c>
      <c r="C12" s="390">
        <v>135</v>
      </c>
      <c r="D12" s="390">
        <v>110</v>
      </c>
      <c r="E12" s="390">
        <v>120</v>
      </c>
      <c r="F12" s="390">
        <v>175</v>
      </c>
      <c r="G12" s="390">
        <v>302</v>
      </c>
      <c r="H12" s="390">
        <v>383</v>
      </c>
      <c r="I12" s="390">
        <v>95</v>
      </c>
      <c r="J12" s="394"/>
      <c r="K12" s="41"/>
      <c r="L12" s="41"/>
      <c r="M12" s="41"/>
      <c r="N12" s="41"/>
      <c r="O12" s="41"/>
      <c r="P12" s="41"/>
      <c r="Q12" s="81"/>
      <c r="R12" s="81"/>
      <c r="S12" s="81"/>
      <c r="T12" s="81"/>
      <c r="U12" s="81"/>
      <c r="V12" s="81"/>
    </row>
    <row r="13" spans="1:26" s="66" customFormat="1" x14ac:dyDescent="0.35">
      <c r="A13" s="81"/>
      <c r="B13" s="393" t="s">
        <v>301</v>
      </c>
      <c r="C13" s="388">
        <f t="shared" ref="C13:H13" si="0">+C12/10</f>
        <v>13.5</v>
      </c>
      <c r="D13" s="388">
        <f t="shared" si="0"/>
        <v>11</v>
      </c>
      <c r="E13" s="388">
        <f t="shared" si="0"/>
        <v>12</v>
      </c>
      <c r="F13" s="388">
        <f t="shared" si="0"/>
        <v>17.5</v>
      </c>
      <c r="G13" s="388">
        <f t="shared" si="0"/>
        <v>30.2</v>
      </c>
      <c r="H13" s="388">
        <f t="shared" si="0"/>
        <v>38.299999999999997</v>
      </c>
      <c r="I13" s="388">
        <f>+I12/4</f>
        <v>23.75</v>
      </c>
      <c r="J13" s="386"/>
      <c r="K13" s="41"/>
      <c r="L13" s="41"/>
      <c r="M13" s="41"/>
      <c r="N13" s="41"/>
      <c r="O13" s="41"/>
      <c r="P13" s="41"/>
      <c r="Q13" s="81"/>
      <c r="R13" s="81"/>
      <c r="S13" s="81"/>
      <c r="T13" s="81"/>
      <c r="U13" s="81"/>
      <c r="V13" s="81"/>
    </row>
    <row r="14" spans="1:26" s="66" customFormat="1" x14ac:dyDescent="0.35">
      <c r="A14" s="81"/>
      <c r="B14" s="41"/>
      <c r="C14" s="41"/>
      <c r="D14" s="41"/>
      <c r="E14" s="41"/>
      <c r="F14" s="41"/>
      <c r="G14" s="41"/>
      <c r="H14" s="41"/>
      <c r="I14" s="41"/>
      <c r="J14" s="41"/>
      <c r="K14" s="41"/>
      <c r="L14" s="41"/>
      <c r="M14" s="41"/>
      <c r="N14" s="41"/>
      <c r="O14" s="41"/>
      <c r="P14" s="41"/>
      <c r="Q14" s="81"/>
      <c r="R14" s="81"/>
      <c r="S14" s="81"/>
      <c r="T14" s="81"/>
      <c r="U14" s="81"/>
      <c r="V14" s="81"/>
    </row>
    <row r="15" spans="1:26" x14ac:dyDescent="0.35">
      <c r="Q15" s="387"/>
      <c r="R15" s="387"/>
      <c r="S15" s="387"/>
      <c r="T15" s="387"/>
      <c r="U15" s="387"/>
      <c r="V15" s="387"/>
      <c r="W15" s="127"/>
      <c r="X15" s="127"/>
      <c r="Y15" s="127"/>
      <c r="Z15" s="127"/>
    </row>
    <row r="16" spans="1:26" s="66" customFormat="1" x14ac:dyDescent="0.35">
      <c r="B16" s="386"/>
      <c r="Q16" s="387"/>
      <c r="R16" s="387"/>
      <c r="S16" s="387"/>
      <c r="T16" s="387"/>
      <c r="U16" s="387"/>
      <c r="V16" s="387"/>
      <c r="W16" s="127"/>
      <c r="X16" s="127"/>
      <c r="Y16" s="127"/>
      <c r="Z16" s="127"/>
    </row>
    <row r="17" spans="1:26" x14ac:dyDescent="0.35">
      <c r="P17" s="386"/>
      <c r="Q17" s="387"/>
      <c r="R17" s="387"/>
      <c r="S17" s="387"/>
      <c r="T17" s="387"/>
      <c r="U17" s="387"/>
      <c r="V17" s="387"/>
      <c r="W17" s="127"/>
      <c r="X17" s="127"/>
      <c r="Y17" s="127"/>
      <c r="Z17" s="127"/>
    </row>
    <row r="18" spans="1:26" x14ac:dyDescent="0.35">
      <c r="P18" s="386"/>
      <c r="Q18" s="387"/>
      <c r="R18" s="387"/>
      <c r="S18" s="387"/>
      <c r="T18" s="387"/>
      <c r="U18" s="387"/>
      <c r="V18" s="387"/>
      <c r="W18" s="127"/>
      <c r="X18" s="127"/>
      <c r="Y18" s="127"/>
      <c r="Z18" s="127"/>
    </row>
    <row r="19" spans="1:26" x14ac:dyDescent="0.35">
      <c r="A19" s="81"/>
      <c r="P19" s="386"/>
      <c r="Q19" s="387"/>
      <c r="R19" s="387"/>
      <c r="S19" s="387"/>
      <c r="T19" s="387"/>
      <c r="U19" s="387"/>
      <c r="V19" s="387"/>
      <c r="W19" s="127"/>
      <c r="X19" s="127"/>
      <c r="Y19" s="127"/>
      <c r="Z19" s="127"/>
    </row>
    <row r="20" spans="1:26" x14ac:dyDescent="0.35">
      <c r="A20" s="81"/>
      <c r="P20" s="386"/>
      <c r="Q20" s="387"/>
      <c r="R20" s="387"/>
      <c r="S20" s="387"/>
      <c r="T20" s="387"/>
      <c r="U20" s="387"/>
      <c r="V20" s="387"/>
      <c r="W20" s="127"/>
      <c r="X20" s="127"/>
      <c r="Y20" s="127"/>
      <c r="Z20" s="127"/>
    </row>
    <row r="21" spans="1:26" x14ac:dyDescent="0.35">
      <c r="A21" s="81"/>
      <c r="P21" s="386"/>
      <c r="Q21" s="387"/>
      <c r="R21" s="387"/>
      <c r="S21" s="387"/>
      <c r="T21" s="387"/>
      <c r="U21" s="387"/>
      <c r="V21" s="387"/>
      <c r="W21" s="127"/>
      <c r="X21" s="127"/>
      <c r="Y21" s="127"/>
      <c r="Z21" s="127"/>
    </row>
    <row r="22" spans="1:26" x14ac:dyDescent="0.35">
      <c r="A22" s="81"/>
      <c r="P22" s="386"/>
      <c r="Q22" s="387"/>
      <c r="R22" s="387"/>
      <c r="S22" s="387"/>
      <c r="T22" s="387"/>
      <c r="U22" s="387"/>
      <c r="V22" s="387"/>
      <c r="W22" s="127"/>
      <c r="X22" s="127"/>
      <c r="Y22" s="127"/>
      <c r="Z22" s="127"/>
    </row>
    <row r="23" spans="1:26" x14ac:dyDescent="0.35">
      <c r="A23" s="81"/>
      <c r="D23" s="386"/>
      <c r="E23" s="386"/>
      <c r="F23" s="386"/>
      <c r="G23" s="386"/>
      <c r="H23" s="417"/>
      <c r="I23" s="417"/>
      <c r="J23" s="417"/>
      <c r="K23" s="417"/>
      <c r="L23" s="34"/>
      <c r="P23" s="386"/>
      <c r="Q23" s="387"/>
      <c r="R23" s="387"/>
      <c r="S23" s="387"/>
      <c r="T23" s="387"/>
      <c r="U23" s="387"/>
      <c r="V23" s="387"/>
      <c r="W23" s="127"/>
      <c r="X23" s="127"/>
      <c r="Y23" s="127"/>
      <c r="Z23" s="127"/>
    </row>
    <row r="24" spans="1:26" x14ac:dyDescent="0.35">
      <c r="A24" s="81"/>
      <c r="B24" s="583" t="s">
        <v>1343</v>
      </c>
      <c r="P24" s="387"/>
      <c r="Q24" s="387"/>
      <c r="R24" s="387"/>
      <c r="S24" s="387"/>
      <c r="T24" s="387"/>
      <c r="U24" s="387"/>
      <c r="V24" s="387"/>
      <c r="W24" s="127"/>
      <c r="X24" s="127"/>
      <c r="Y24" s="127"/>
      <c r="Z24" s="127"/>
    </row>
    <row r="25" spans="1:26" x14ac:dyDescent="0.35">
      <c r="A25" s="81"/>
      <c r="B25" s="470"/>
      <c r="C25" s="386"/>
      <c r="P25" s="387"/>
      <c r="Q25" s="387"/>
      <c r="R25" s="387"/>
      <c r="S25" s="387"/>
      <c r="T25" s="387"/>
      <c r="U25" s="387"/>
      <c r="V25" s="387"/>
      <c r="W25" s="127"/>
      <c r="X25" s="127"/>
      <c r="Y25" s="127"/>
      <c r="Z25" s="127"/>
    </row>
    <row r="26" spans="1:26" x14ac:dyDescent="0.35">
      <c r="A26" s="81"/>
      <c r="P26" s="387"/>
      <c r="Q26" s="387"/>
      <c r="R26" s="387"/>
      <c r="S26" s="387"/>
      <c r="T26" s="387"/>
      <c r="U26" s="387"/>
      <c r="V26" s="387"/>
      <c r="W26" s="127"/>
      <c r="X26" s="127"/>
      <c r="Y26" s="127"/>
      <c r="Z26" s="127"/>
    </row>
    <row r="27" spans="1:26" x14ac:dyDescent="0.35">
      <c r="A27" s="81"/>
      <c r="B27" s="386"/>
      <c r="C27" s="386"/>
      <c r="D27" s="386"/>
      <c r="E27" s="386"/>
      <c r="F27" s="386"/>
      <c r="G27" s="386"/>
      <c r="H27" s="386"/>
      <c r="I27" s="386"/>
      <c r="J27" s="386"/>
      <c r="K27" s="386"/>
      <c r="L27" s="386"/>
      <c r="M27" s="386"/>
      <c r="N27" s="386"/>
      <c r="O27" s="386"/>
      <c r="P27" s="387"/>
      <c r="Q27" s="387"/>
      <c r="R27" s="387"/>
      <c r="S27" s="387"/>
      <c r="T27" s="387"/>
      <c r="U27" s="387"/>
      <c r="V27" s="387"/>
      <c r="W27" s="127"/>
      <c r="X27" s="127"/>
      <c r="Y27" s="127"/>
      <c r="Z27" s="127"/>
    </row>
    <row r="28" spans="1:26" x14ac:dyDescent="0.35">
      <c r="A28" s="81"/>
      <c r="B28" s="386"/>
      <c r="C28" s="391" t="s">
        <v>300</v>
      </c>
      <c r="D28" s="391" t="s">
        <v>1</v>
      </c>
      <c r="E28" s="391" t="s">
        <v>2</v>
      </c>
      <c r="F28" s="391" t="s">
        <v>3</v>
      </c>
      <c r="G28" s="391" t="s">
        <v>4</v>
      </c>
      <c r="H28" s="391" t="s">
        <v>5</v>
      </c>
      <c r="I28" s="391" t="s">
        <v>6</v>
      </c>
      <c r="J28" s="391" t="s">
        <v>7</v>
      </c>
      <c r="K28" s="391" t="s">
        <v>8</v>
      </c>
      <c r="L28" s="391" t="s">
        <v>9</v>
      </c>
      <c r="M28" s="391" t="s">
        <v>10</v>
      </c>
      <c r="N28" s="391" t="s">
        <v>11</v>
      </c>
      <c r="O28" s="388"/>
      <c r="P28" s="387"/>
      <c r="Q28" s="387"/>
      <c r="R28" s="387"/>
      <c r="S28" s="387"/>
      <c r="T28" s="387"/>
      <c r="U28" s="387"/>
      <c r="V28" s="387"/>
      <c r="W28" s="127"/>
      <c r="X28" s="127"/>
      <c r="Y28" s="127"/>
      <c r="Z28" s="127"/>
    </row>
    <row r="29" spans="1:26" x14ac:dyDescent="0.35">
      <c r="A29" s="81"/>
      <c r="B29" s="386" t="s">
        <v>301</v>
      </c>
      <c r="C29" s="389">
        <f t="shared" ref="C29:N29" si="1">+C34/34</f>
        <v>24.558823529411764</v>
      </c>
      <c r="D29" s="389">
        <f t="shared" si="1"/>
        <v>23.088235294117649</v>
      </c>
      <c r="E29" s="389">
        <f t="shared" si="1"/>
        <v>7.7647058823529411</v>
      </c>
      <c r="F29" s="389">
        <f t="shared" si="1"/>
        <v>0.23529411764705882</v>
      </c>
      <c r="G29" s="389">
        <f t="shared" si="1"/>
        <v>2.9411764705882353E-2</v>
      </c>
      <c r="H29" s="389">
        <f t="shared" si="1"/>
        <v>0</v>
      </c>
      <c r="I29" s="389">
        <f t="shared" si="1"/>
        <v>0</v>
      </c>
      <c r="J29" s="389">
        <f t="shared" si="1"/>
        <v>0</v>
      </c>
      <c r="K29" s="389">
        <f t="shared" si="1"/>
        <v>0</v>
      </c>
      <c r="L29" s="389">
        <f t="shared" si="1"/>
        <v>0</v>
      </c>
      <c r="M29" s="389">
        <f t="shared" si="1"/>
        <v>3.0588235294117645</v>
      </c>
      <c r="N29" s="389">
        <f t="shared" si="1"/>
        <v>14.264705882352942</v>
      </c>
      <c r="Q29" s="387"/>
      <c r="R29" s="387"/>
      <c r="S29" s="387"/>
      <c r="T29" s="387"/>
      <c r="U29" s="387"/>
      <c r="V29" s="387"/>
      <c r="W29" s="127"/>
      <c r="X29" s="127"/>
      <c r="Y29" s="127"/>
      <c r="Z29" s="127"/>
    </row>
    <row r="30" spans="1:26" ht="26" x14ac:dyDescent="0.35">
      <c r="A30" s="81"/>
      <c r="B30" s="392" t="s">
        <v>302</v>
      </c>
      <c r="C30" s="391">
        <v>112</v>
      </c>
      <c r="D30" s="391">
        <v>128</v>
      </c>
      <c r="E30" s="391">
        <v>40</v>
      </c>
      <c r="F30" s="388"/>
      <c r="G30" s="388"/>
      <c r="H30" s="388"/>
      <c r="I30" s="388"/>
      <c r="J30" s="388"/>
      <c r="K30" s="388"/>
      <c r="L30" s="388"/>
      <c r="M30" s="391">
        <v>3</v>
      </c>
      <c r="N30" s="391">
        <v>29</v>
      </c>
      <c r="O30" s="388"/>
      <c r="P30" s="387"/>
      <c r="Q30" s="387"/>
      <c r="R30" s="387"/>
      <c r="S30" s="387"/>
      <c r="T30" s="387"/>
      <c r="U30" s="387"/>
      <c r="V30" s="387"/>
      <c r="W30" s="127"/>
      <c r="X30" s="127"/>
      <c r="Y30" s="127"/>
      <c r="Z30" s="127"/>
    </row>
    <row r="31" spans="1:26" ht="26" x14ac:dyDescent="0.35">
      <c r="B31" s="392" t="s">
        <v>303</v>
      </c>
      <c r="C31" s="391">
        <v>262</v>
      </c>
      <c r="D31" s="391">
        <v>264</v>
      </c>
      <c r="E31" s="391">
        <v>83</v>
      </c>
      <c r="F31" s="271"/>
      <c r="G31" s="271"/>
      <c r="H31" s="271"/>
      <c r="I31" s="271"/>
      <c r="J31" s="271"/>
      <c r="K31" s="271"/>
      <c r="L31" s="271"/>
      <c r="M31" s="391">
        <v>33</v>
      </c>
      <c r="N31" s="391">
        <v>189</v>
      </c>
      <c r="O31" s="388"/>
    </row>
    <row r="32" spans="1:26" ht="26" x14ac:dyDescent="0.35">
      <c r="B32" s="392" t="s">
        <v>304</v>
      </c>
      <c r="C32" s="391">
        <v>356</v>
      </c>
      <c r="D32" s="391">
        <v>339</v>
      </c>
      <c r="E32" s="391">
        <v>118</v>
      </c>
      <c r="F32" s="271">
        <v>4</v>
      </c>
      <c r="G32" s="271"/>
      <c r="H32" s="271"/>
      <c r="I32" s="271"/>
      <c r="J32" s="271"/>
      <c r="K32" s="271"/>
      <c r="L32" s="271"/>
      <c r="M32" s="391">
        <v>58</v>
      </c>
      <c r="N32" s="391">
        <v>201</v>
      </c>
      <c r="O32" s="388"/>
    </row>
    <row r="33" spans="2:15" ht="26" x14ac:dyDescent="0.35">
      <c r="B33" s="392" t="s">
        <v>305</v>
      </c>
      <c r="C33" s="391">
        <v>105</v>
      </c>
      <c r="D33" s="391">
        <v>54</v>
      </c>
      <c r="E33" s="391">
        <v>23</v>
      </c>
      <c r="F33" s="271">
        <v>4</v>
      </c>
      <c r="G33" s="271">
        <v>1</v>
      </c>
      <c r="H33" s="271"/>
      <c r="I33" s="271"/>
      <c r="J33" s="271"/>
      <c r="K33" s="271"/>
      <c r="L33" s="271"/>
      <c r="M33" s="391">
        <v>10</v>
      </c>
      <c r="N33" s="391">
        <v>66</v>
      </c>
      <c r="O33" s="388"/>
    </row>
    <row r="34" spans="2:15" x14ac:dyDescent="0.35">
      <c r="B34" s="386" t="s">
        <v>306</v>
      </c>
      <c r="C34" s="388">
        <f>+C30+C31+C32+C33</f>
        <v>835</v>
      </c>
      <c r="D34" s="388">
        <f>+D30+D31+D32+D33</f>
        <v>785</v>
      </c>
      <c r="E34" s="388">
        <f>+E30+E31+E32+E33</f>
        <v>264</v>
      </c>
      <c r="F34" s="271">
        <v>8</v>
      </c>
      <c r="G34" s="271">
        <v>1</v>
      </c>
      <c r="H34" s="271"/>
      <c r="I34" s="271"/>
      <c r="J34" s="271"/>
      <c r="K34" s="271"/>
      <c r="L34" s="271"/>
      <c r="M34" s="388">
        <f>+M30+M31+M32+M33</f>
        <v>104</v>
      </c>
      <c r="N34" s="388">
        <f>+N30+N31+N32+N33</f>
        <v>485</v>
      </c>
      <c r="O34" s="271"/>
    </row>
    <row r="35" spans="2:15" x14ac:dyDescent="0.35">
      <c r="B35" s="386"/>
      <c r="C35" s="386"/>
      <c r="D35" s="386"/>
      <c r="E35" s="386"/>
      <c r="F35" s="387"/>
      <c r="G35" s="387"/>
      <c r="H35" s="387"/>
      <c r="I35" s="387"/>
      <c r="J35" s="387"/>
      <c r="K35" s="387"/>
      <c r="L35" s="387"/>
      <c r="M35" s="387"/>
      <c r="N35" s="387"/>
      <c r="O35" s="271"/>
    </row>
    <row r="36" spans="2:15" x14ac:dyDescent="0.35">
      <c r="B36" s="386"/>
      <c r="C36" s="391"/>
      <c r="D36" s="391"/>
      <c r="E36" s="391"/>
      <c r="F36" s="391"/>
      <c r="G36" s="391"/>
      <c r="H36" s="391"/>
      <c r="I36" s="391"/>
      <c r="J36" s="391"/>
      <c r="K36" s="391"/>
      <c r="L36" s="391"/>
      <c r="M36" s="391"/>
      <c r="N36" s="391"/>
      <c r="O36" s="387"/>
    </row>
    <row r="37" spans="2:15" x14ac:dyDescent="0.35">
      <c r="B37" s="386"/>
      <c r="O37" s="387"/>
    </row>
    <row r="38" spans="2:15" x14ac:dyDescent="0.35">
      <c r="B38" s="387"/>
      <c r="C38" s="387"/>
      <c r="D38" s="387"/>
      <c r="E38" s="387"/>
      <c r="F38" s="387"/>
      <c r="G38" s="387"/>
      <c r="H38" s="387"/>
      <c r="I38" s="387"/>
      <c r="J38" s="387"/>
      <c r="K38" s="387"/>
      <c r="L38" s="387"/>
      <c r="M38" s="387"/>
      <c r="N38" s="387"/>
      <c r="O38" s="387"/>
    </row>
    <row r="39" spans="2:15" x14ac:dyDescent="0.35">
      <c r="B39" s="387"/>
      <c r="C39" s="387"/>
      <c r="D39" s="387"/>
      <c r="E39" s="387"/>
      <c r="F39" s="387"/>
      <c r="G39" s="387"/>
      <c r="H39" s="387"/>
      <c r="I39" s="387"/>
      <c r="J39" s="387"/>
      <c r="K39" s="387"/>
      <c r="L39" s="387"/>
      <c r="M39" s="387"/>
      <c r="N39" s="387"/>
      <c r="O39" s="387"/>
    </row>
    <row r="40" spans="2:15" x14ac:dyDescent="0.35">
      <c r="B40" s="387"/>
      <c r="C40" s="387"/>
      <c r="D40" s="387"/>
      <c r="E40" s="387"/>
      <c r="F40" s="387"/>
      <c r="G40" s="387"/>
      <c r="H40" s="387"/>
      <c r="I40" s="387"/>
      <c r="J40" s="387"/>
      <c r="K40" s="387"/>
      <c r="L40" s="387"/>
      <c r="M40" s="387"/>
      <c r="N40" s="387"/>
      <c r="O40" s="387"/>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workbookViewId="0">
      <selection activeCell="C21" sqref="C21"/>
    </sheetView>
  </sheetViews>
  <sheetFormatPr defaultRowHeight="14.5" x14ac:dyDescent="0.35"/>
  <cols>
    <col min="3" max="3" width="10.6328125" customWidth="1"/>
    <col min="4" max="8" width="9.36328125" bestFit="1" customWidth="1"/>
  </cols>
  <sheetData>
    <row r="1" spans="1:8" x14ac:dyDescent="0.35">
      <c r="A1" s="30" t="s">
        <v>309</v>
      </c>
    </row>
    <row r="2" spans="1:8" s="66" customFormat="1" x14ac:dyDescent="0.35">
      <c r="A2" s="30"/>
    </row>
    <row r="3" spans="1:8" s="66" customFormat="1" x14ac:dyDescent="0.35"/>
    <row r="4" spans="1:8" s="66" customFormat="1" x14ac:dyDescent="0.35"/>
    <row r="5" spans="1:8" s="66" customFormat="1" x14ac:dyDescent="0.35"/>
    <row r="6" spans="1:8" s="66" customFormat="1" x14ac:dyDescent="0.35"/>
    <row r="7" spans="1:8" s="66" customFormat="1" x14ac:dyDescent="0.35"/>
    <row r="8" spans="1:8" s="66" customFormat="1" x14ac:dyDescent="0.35"/>
    <row r="9" spans="1:8" s="66" customFormat="1" x14ac:dyDescent="0.35"/>
    <row r="10" spans="1:8" s="66" customFormat="1" x14ac:dyDescent="0.35">
      <c r="C10" s="30" t="s">
        <v>1341</v>
      </c>
    </row>
    <row r="11" spans="1:8" s="66" customFormat="1" ht="29" x14ac:dyDescent="0.35">
      <c r="C11" s="395" t="s">
        <v>310</v>
      </c>
      <c r="D11" s="395" t="s">
        <v>30</v>
      </c>
      <c r="E11" s="395" t="s">
        <v>31</v>
      </c>
      <c r="F11" s="395" t="s">
        <v>32</v>
      </c>
      <c r="G11" s="395" t="s">
        <v>311</v>
      </c>
      <c r="H11" s="395" t="s">
        <v>312</v>
      </c>
    </row>
    <row r="12" spans="1:8" s="66" customFormat="1" x14ac:dyDescent="0.35">
      <c r="B12" s="66" t="s">
        <v>769</v>
      </c>
      <c r="C12" s="173">
        <v>1.0833333333333333</v>
      </c>
      <c r="D12" s="173">
        <v>2.4</v>
      </c>
      <c r="E12" s="173">
        <v>4.0999999999999996</v>
      </c>
      <c r="F12" s="173">
        <v>3.2</v>
      </c>
      <c r="G12" s="173">
        <v>6.9</v>
      </c>
      <c r="H12" s="173">
        <v>2.1428571428571428</v>
      </c>
    </row>
    <row r="13" spans="1:8" s="66" customFormat="1" x14ac:dyDescent="0.35"/>
    <row r="14" spans="1:8" s="66" customFormat="1" x14ac:dyDescent="0.35"/>
    <row r="15" spans="1:8" s="66" customFormat="1" x14ac:dyDescent="0.35"/>
    <row r="16" spans="1:8" s="66" customFormat="1" x14ac:dyDescent="0.35"/>
    <row r="17" spans="1:18" s="66" customFormat="1" x14ac:dyDescent="0.35"/>
    <row r="18" spans="1:18" x14ac:dyDescent="0.35">
      <c r="A18" s="69"/>
      <c r="B18" s="69"/>
      <c r="D18" s="66"/>
      <c r="E18" s="66"/>
      <c r="F18" s="66"/>
      <c r="G18" s="66"/>
      <c r="H18" s="66"/>
      <c r="I18" s="66"/>
      <c r="J18" s="66"/>
      <c r="K18" s="66"/>
      <c r="L18" s="66"/>
      <c r="M18" s="66"/>
      <c r="N18" s="66"/>
      <c r="O18" s="69"/>
      <c r="P18" s="69"/>
      <c r="Q18" s="69"/>
    </row>
    <row r="19" spans="1:18" x14ac:dyDescent="0.35">
      <c r="A19" s="69"/>
      <c r="C19" s="71"/>
      <c r="D19" s="71"/>
      <c r="E19" s="71"/>
      <c r="F19" s="71"/>
      <c r="G19" s="71"/>
      <c r="H19" s="71"/>
      <c r="I19" s="71"/>
      <c r="J19" s="71"/>
      <c r="K19" s="71"/>
      <c r="L19" s="71"/>
      <c r="M19" s="71"/>
      <c r="N19" s="71"/>
      <c r="P19" s="70"/>
      <c r="Q19" s="69"/>
    </row>
    <row r="20" spans="1:18" x14ac:dyDescent="0.35">
      <c r="A20" s="69"/>
      <c r="C20" s="324"/>
      <c r="D20" s="324"/>
      <c r="E20" s="324"/>
      <c r="F20" s="324"/>
      <c r="G20" s="324"/>
      <c r="H20" s="324"/>
      <c r="I20" s="324"/>
      <c r="J20" s="324"/>
      <c r="K20" s="324"/>
      <c r="L20" s="324"/>
      <c r="M20" s="324"/>
      <c r="N20" s="324"/>
      <c r="P20" s="70"/>
      <c r="Q20" s="69"/>
    </row>
    <row r="21" spans="1:18" x14ac:dyDescent="0.35">
      <c r="A21" s="69"/>
      <c r="C21" s="30" t="s">
        <v>1342</v>
      </c>
      <c r="P21" s="70"/>
      <c r="Q21" s="69"/>
    </row>
    <row r="22" spans="1:18" x14ac:dyDescent="0.35">
      <c r="A22" s="66"/>
      <c r="P22" s="8"/>
      <c r="Q22" s="66"/>
    </row>
    <row r="23" spans="1:18" x14ac:dyDescent="0.35">
      <c r="A23" s="66"/>
      <c r="B23" s="104"/>
      <c r="C23" s="104" t="s">
        <v>146</v>
      </c>
      <c r="D23" s="70" t="s">
        <v>0</v>
      </c>
      <c r="E23" s="70" t="s">
        <v>1</v>
      </c>
      <c r="F23" s="70" t="s">
        <v>2</v>
      </c>
      <c r="G23" s="70" t="s">
        <v>3</v>
      </c>
      <c r="H23" s="70" t="s">
        <v>4</v>
      </c>
      <c r="I23" s="70" t="s">
        <v>5</v>
      </c>
      <c r="J23" s="70" t="s">
        <v>6</v>
      </c>
      <c r="K23" s="70" t="s">
        <v>7</v>
      </c>
      <c r="L23" s="70" t="s">
        <v>8</v>
      </c>
      <c r="M23" s="70" t="s">
        <v>9</v>
      </c>
      <c r="N23" s="70" t="s">
        <v>10</v>
      </c>
      <c r="O23" s="70" t="s">
        <v>11</v>
      </c>
      <c r="P23" s="8"/>
      <c r="Q23" s="66"/>
    </row>
    <row r="24" spans="1:18" x14ac:dyDescent="0.35">
      <c r="A24" s="66"/>
      <c r="B24" s="105" t="s">
        <v>12</v>
      </c>
      <c r="C24" s="70"/>
      <c r="D24" s="70">
        <f t="shared" ref="D24:O24" si="0">+SUM(D25:D30)</f>
        <v>38</v>
      </c>
      <c r="E24" s="70">
        <f t="shared" si="0"/>
        <v>49</v>
      </c>
      <c r="F24" s="70">
        <f t="shared" si="0"/>
        <v>17</v>
      </c>
      <c r="G24" s="70">
        <f t="shared" si="0"/>
        <v>5</v>
      </c>
      <c r="H24" s="70">
        <f t="shared" si="0"/>
        <v>0</v>
      </c>
      <c r="I24" s="70">
        <f t="shared" si="0"/>
        <v>1</v>
      </c>
      <c r="J24" s="70">
        <f t="shared" si="0"/>
        <v>0</v>
      </c>
      <c r="K24" s="70">
        <f t="shared" si="0"/>
        <v>0</v>
      </c>
      <c r="L24" s="70">
        <f t="shared" si="0"/>
        <v>1</v>
      </c>
      <c r="M24" s="70">
        <f t="shared" si="0"/>
        <v>0</v>
      </c>
      <c r="N24" s="70">
        <f t="shared" si="0"/>
        <v>37</v>
      </c>
      <c r="O24" s="70">
        <f t="shared" si="0"/>
        <v>46</v>
      </c>
      <c r="P24" s="8"/>
      <c r="Q24" s="66"/>
    </row>
    <row r="25" spans="1:18" ht="35.5" x14ac:dyDescent="0.35">
      <c r="A25" s="66"/>
      <c r="B25" s="348" t="s">
        <v>310</v>
      </c>
      <c r="C25" s="349">
        <f>+SUM(D25:O25)/12</f>
        <v>1.0833333333333333</v>
      </c>
      <c r="D25" s="350">
        <v>1</v>
      </c>
      <c r="E25" s="350">
        <v>9</v>
      </c>
      <c r="F25" s="350">
        <v>3</v>
      </c>
      <c r="G25" s="350" t="s">
        <v>14</v>
      </c>
      <c r="H25" s="350" t="s">
        <v>14</v>
      </c>
      <c r="I25" s="350" t="s">
        <v>14</v>
      </c>
      <c r="J25" s="350" t="s">
        <v>14</v>
      </c>
      <c r="K25" s="350" t="s">
        <v>14</v>
      </c>
      <c r="L25" s="350" t="s">
        <v>14</v>
      </c>
      <c r="M25" s="350" t="s">
        <v>14</v>
      </c>
      <c r="N25" s="350" t="s">
        <v>14</v>
      </c>
      <c r="O25" s="350" t="s">
        <v>14</v>
      </c>
      <c r="P25" s="8"/>
      <c r="Q25" s="66" t="s">
        <v>310</v>
      </c>
      <c r="R25">
        <v>1.0833333333333333</v>
      </c>
    </row>
    <row r="26" spans="1:18" ht="35.5" x14ac:dyDescent="0.35">
      <c r="A26" s="66"/>
      <c r="B26" s="351" t="s">
        <v>30</v>
      </c>
      <c r="C26" s="351">
        <f>+SUM(D26:O26)/10</f>
        <v>2.4</v>
      </c>
      <c r="D26" s="121">
        <v>3</v>
      </c>
      <c r="E26" s="121">
        <v>2</v>
      </c>
      <c r="F26" s="121" t="s">
        <v>14</v>
      </c>
      <c r="G26" s="121">
        <v>2</v>
      </c>
      <c r="H26" s="121" t="s">
        <v>14</v>
      </c>
      <c r="I26" s="121">
        <v>1</v>
      </c>
      <c r="J26" s="121" t="s">
        <v>14</v>
      </c>
      <c r="K26" s="121" t="s">
        <v>14</v>
      </c>
      <c r="L26" s="121" t="s">
        <v>14</v>
      </c>
      <c r="M26" s="121" t="s">
        <v>14</v>
      </c>
      <c r="N26" s="121">
        <v>4</v>
      </c>
      <c r="O26" s="121">
        <v>12</v>
      </c>
      <c r="P26" s="8"/>
      <c r="Q26" s="66" t="s">
        <v>30</v>
      </c>
      <c r="R26">
        <v>2.4</v>
      </c>
    </row>
    <row r="27" spans="1:18" ht="35.5" x14ac:dyDescent="0.35">
      <c r="A27" s="66"/>
      <c r="B27" s="351" t="s">
        <v>31</v>
      </c>
      <c r="C27" s="351">
        <f>+SUM(D27:O27)/10</f>
        <v>4.0999999999999996</v>
      </c>
      <c r="D27" s="121">
        <v>3</v>
      </c>
      <c r="E27" s="121">
        <v>27</v>
      </c>
      <c r="F27" s="121">
        <v>2</v>
      </c>
      <c r="G27" s="121">
        <v>1</v>
      </c>
      <c r="H27" s="121" t="s">
        <v>14</v>
      </c>
      <c r="I27" s="121" t="s">
        <v>14</v>
      </c>
      <c r="J27" s="121" t="s">
        <v>14</v>
      </c>
      <c r="K27" s="121" t="s">
        <v>14</v>
      </c>
      <c r="L27" s="121" t="s">
        <v>14</v>
      </c>
      <c r="M27" s="121" t="s">
        <v>14</v>
      </c>
      <c r="N27" s="121">
        <v>1</v>
      </c>
      <c r="O27" s="121">
        <v>7</v>
      </c>
      <c r="P27" s="66"/>
      <c r="Q27" s="66" t="s">
        <v>31</v>
      </c>
      <c r="R27">
        <v>4.0999999999999996</v>
      </c>
    </row>
    <row r="28" spans="1:18" ht="35.5" x14ac:dyDescent="0.35">
      <c r="A28" s="66"/>
      <c r="B28" s="351" t="s">
        <v>32</v>
      </c>
      <c r="C28" s="351">
        <f>+SUM(D28:O28)/10</f>
        <v>3.2</v>
      </c>
      <c r="D28" s="121">
        <v>12</v>
      </c>
      <c r="E28" s="121" t="s">
        <v>14</v>
      </c>
      <c r="F28" s="121">
        <v>1</v>
      </c>
      <c r="G28" s="121" t="s">
        <v>14</v>
      </c>
      <c r="H28" s="121" t="s">
        <v>14</v>
      </c>
      <c r="I28" s="121" t="s">
        <v>14</v>
      </c>
      <c r="J28" s="121" t="s">
        <v>14</v>
      </c>
      <c r="K28" s="121" t="s">
        <v>14</v>
      </c>
      <c r="L28" s="121">
        <v>1</v>
      </c>
      <c r="M28" s="121" t="s">
        <v>14</v>
      </c>
      <c r="N28" s="121">
        <v>1</v>
      </c>
      <c r="O28" s="121">
        <v>17</v>
      </c>
      <c r="P28" s="66"/>
      <c r="Q28" s="66" t="s">
        <v>32</v>
      </c>
      <c r="R28">
        <v>3.2</v>
      </c>
    </row>
    <row r="29" spans="1:18" ht="35.5" x14ac:dyDescent="0.35">
      <c r="A29" s="66"/>
      <c r="B29" s="352" t="s">
        <v>311</v>
      </c>
      <c r="C29" s="352">
        <f>+SUM(D29:O29)/10</f>
        <v>6.9</v>
      </c>
      <c r="D29" s="123">
        <v>17</v>
      </c>
      <c r="E29" s="123">
        <v>11</v>
      </c>
      <c r="F29" s="123">
        <v>11</v>
      </c>
      <c r="G29" s="123">
        <v>1</v>
      </c>
      <c r="H29" s="123" t="s">
        <v>14</v>
      </c>
      <c r="I29" s="123" t="s">
        <v>14</v>
      </c>
      <c r="J29" s="123" t="s">
        <v>14</v>
      </c>
      <c r="K29" s="123" t="s">
        <v>14</v>
      </c>
      <c r="L29" s="123" t="s">
        <v>14</v>
      </c>
      <c r="M29" s="123" t="s">
        <v>14</v>
      </c>
      <c r="N29" s="123">
        <v>22</v>
      </c>
      <c r="O29" s="123">
        <v>7</v>
      </c>
      <c r="P29" s="66"/>
      <c r="Q29" s="66" t="s">
        <v>311</v>
      </c>
      <c r="R29">
        <v>6.9</v>
      </c>
    </row>
    <row r="30" spans="1:18" ht="47" x14ac:dyDescent="0.35">
      <c r="A30" s="66"/>
      <c r="B30" s="352" t="s">
        <v>312</v>
      </c>
      <c r="C30" s="353">
        <f>+SUM(D30:O30)/7</f>
        <v>2.1428571428571428</v>
      </c>
      <c r="D30" s="123">
        <v>2</v>
      </c>
      <c r="E30" s="123" t="s">
        <v>14</v>
      </c>
      <c r="F30" s="123" t="s">
        <v>14</v>
      </c>
      <c r="G30" s="123">
        <v>1</v>
      </c>
      <c r="H30" s="123" t="s">
        <v>14</v>
      </c>
      <c r="I30" s="123" t="s">
        <v>14</v>
      </c>
      <c r="J30" s="123" t="s">
        <v>14</v>
      </c>
      <c r="K30" s="123" t="s">
        <v>14</v>
      </c>
      <c r="L30" s="123" t="s">
        <v>14</v>
      </c>
      <c r="M30" s="123" t="s">
        <v>14</v>
      </c>
      <c r="N30" s="123">
        <v>9</v>
      </c>
      <c r="O30" s="123">
        <v>3</v>
      </c>
      <c r="P30" s="66"/>
      <c r="Q30" s="66" t="s">
        <v>312</v>
      </c>
      <c r="R30">
        <v>2.1428571428571428</v>
      </c>
    </row>
    <row r="31" spans="1:18" x14ac:dyDescent="0.35">
      <c r="A31" s="66"/>
      <c r="B31" s="66"/>
      <c r="C31" s="66"/>
      <c r="D31" s="66"/>
      <c r="E31" s="66"/>
      <c r="F31" s="66"/>
      <c r="G31" s="66"/>
      <c r="H31" s="66"/>
      <c r="I31" s="66"/>
      <c r="J31" s="66"/>
      <c r="L31" s="66"/>
      <c r="M31" s="66"/>
      <c r="N31" s="66"/>
      <c r="O31" s="66"/>
      <c r="P31" s="66"/>
      <c r="Q31" s="66"/>
    </row>
    <row r="32" spans="1:18" x14ac:dyDescent="0.35">
      <c r="A32" s="66"/>
      <c r="B32" s="66"/>
      <c r="C32" s="66"/>
      <c r="D32" s="66"/>
      <c r="E32" s="66"/>
      <c r="F32" s="66"/>
      <c r="G32" s="66"/>
      <c r="H32" s="66"/>
      <c r="I32" s="66"/>
      <c r="J32" s="66"/>
      <c r="K32" s="66"/>
      <c r="L32" s="66"/>
      <c r="M32" s="66"/>
      <c r="N32" s="66"/>
      <c r="O32" s="66"/>
      <c r="P32" s="66"/>
      <c r="Q32" s="66"/>
    </row>
    <row r="33" spans="1:17" x14ac:dyDescent="0.35">
      <c r="A33" s="66"/>
      <c r="B33" s="66"/>
      <c r="C33" s="66"/>
      <c r="D33" s="66"/>
      <c r="E33" s="66"/>
      <c r="F33" s="66"/>
      <c r="G33" s="66"/>
      <c r="H33" s="66"/>
      <c r="I33" s="66"/>
      <c r="J33" s="66"/>
      <c r="K33" s="66"/>
      <c r="L33" s="66"/>
      <c r="M33" s="66"/>
      <c r="N33" s="66"/>
      <c r="O33" s="66"/>
      <c r="P33" s="66"/>
      <c r="Q33" s="66"/>
    </row>
    <row r="34" spans="1:17" x14ac:dyDescent="0.35">
      <c r="A34" s="66"/>
      <c r="B34" s="66"/>
      <c r="C34" s="66"/>
      <c r="D34" s="66"/>
      <c r="E34" s="66"/>
      <c r="F34" s="66"/>
      <c r="G34" s="66"/>
      <c r="H34" s="66"/>
      <c r="I34" s="66"/>
      <c r="J34" s="66"/>
      <c r="K34" s="66"/>
      <c r="L34" s="66"/>
      <c r="M34" s="66"/>
      <c r="N34" s="66"/>
      <c r="O34" s="66"/>
      <c r="P34" s="66"/>
      <c r="Q34" s="66"/>
    </row>
    <row r="35" spans="1:17" x14ac:dyDescent="0.35">
      <c r="A35" s="66"/>
      <c r="B35" s="66"/>
      <c r="C35" s="66"/>
      <c r="D35" s="66"/>
      <c r="E35" s="66"/>
      <c r="F35" s="66"/>
      <c r="G35" s="66"/>
      <c r="H35" s="66"/>
      <c r="I35" s="66"/>
      <c r="J35" s="66"/>
      <c r="K35" s="66"/>
      <c r="L35" s="66"/>
      <c r="M35" s="66"/>
      <c r="N35" s="66"/>
      <c r="O35" s="66"/>
      <c r="P35" s="66"/>
      <c r="Q35" s="66"/>
    </row>
    <row r="36" spans="1:17" x14ac:dyDescent="0.35">
      <c r="A36" s="66"/>
      <c r="B36" s="66"/>
      <c r="C36" s="66"/>
      <c r="D36" s="66"/>
      <c r="E36" s="66"/>
      <c r="F36" s="66"/>
      <c r="G36" s="66"/>
      <c r="H36" s="66"/>
      <c r="I36" s="66"/>
      <c r="J36" s="66"/>
      <c r="K36" s="66"/>
      <c r="L36" s="66"/>
      <c r="M36" s="66"/>
      <c r="N36" s="66"/>
      <c r="O36" s="66"/>
      <c r="P36" s="66"/>
      <c r="Q36" s="66"/>
    </row>
    <row r="37" spans="1:17" x14ac:dyDescent="0.35">
      <c r="A37" s="66"/>
      <c r="B37" s="66"/>
      <c r="C37" s="66"/>
      <c r="D37" s="66"/>
      <c r="E37" s="66"/>
      <c r="F37" s="66"/>
      <c r="G37" s="66"/>
      <c r="H37" s="66"/>
      <c r="I37" s="66"/>
      <c r="J37" s="66"/>
      <c r="K37" s="66"/>
      <c r="L37" s="66"/>
      <c r="M37" s="66"/>
      <c r="N37" s="66"/>
      <c r="O37" s="66"/>
      <c r="P37" s="66"/>
      <c r="Q37" s="66"/>
    </row>
    <row r="38" spans="1:17" x14ac:dyDescent="0.35">
      <c r="A38" s="66"/>
      <c r="B38" s="66"/>
      <c r="C38" s="66"/>
      <c r="D38" s="66"/>
      <c r="E38" s="66"/>
      <c r="F38" s="66"/>
      <c r="G38" s="66"/>
      <c r="H38" s="66"/>
      <c r="I38" s="66"/>
      <c r="J38" s="66"/>
      <c r="K38" s="66"/>
      <c r="L38" s="66"/>
      <c r="M38" s="66"/>
      <c r="N38" s="66"/>
      <c r="O38" s="66"/>
      <c r="P38" s="66"/>
      <c r="Q38" s="66"/>
    </row>
    <row r="39" spans="1:17" x14ac:dyDescent="0.35">
      <c r="A39" s="66"/>
      <c r="B39" s="66"/>
      <c r="C39" s="66"/>
      <c r="D39" s="66"/>
      <c r="E39" s="66"/>
      <c r="F39" s="66"/>
      <c r="G39" s="66"/>
      <c r="H39" s="66"/>
      <c r="I39" s="66"/>
      <c r="J39" s="66"/>
      <c r="K39" s="66"/>
      <c r="L39" s="66"/>
      <c r="M39" s="66"/>
      <c r="N39" s="66"/>
      <c r="O39" s="66"/>
      <c r="P39" s="66"/>
      <c r="Q39" s="66"/>
    </row>
    <row r="40" spans="1:17" x14ac:dyDescent="0.35">
      <c r="A40" s="66"/>
      <c r="B40" s="66"/>
      <c r="C40" s="66"/>
      <c r="D40" s="66"/>
      <c r="E40" s="66"/>
      <c r="F40" s="66"/>
      <c r="G40" s="66"/>
      <c r="H40" s="66"/>
      <c r="I40" s="66"/>
      <c r="J40" s="66"/>
      <c r="K40" s="66"/>
      <c r="L40" s="66"/>
      <c r="M40" s="66"/>
      <c r="N40" s="66"/>
      <c r="O40" s="66"/>
      <c r="P40" s="66"/>
      <c r="Q40" s="66"/>
    </row>
    <row r="41" spans="1:17" x14ac:dyDescent="0.35">
      <c r="A41" s="66"/>
      <c r="B41" s="66"/>
      <c r="C41" s="66"/>
      <c r="D41" s="66"/>
      <c r="E41" s="66"/>
      <c r="F41" s="66"/>
      <c r="G41" s="66"/>
      <c r="H41" s="66"/>
      <c r="I41" s="66"/>
      <c r="J41" s="66"/>
      <c r="K41" s="66"/>
      <c r="L41" s="66"/>
      <c r="M41" s="66"/>
      <c r="N41" s="66"/>
      <c r="O41" s="66"/>
      <c r="P41" s="66"/>
      <c r="Q41" s="66"/>
    </row>
    <row r="42" spans="1:17" x14ac:dyDescent="0.35">
      <c r="A42" s="66"/>
      <c r="B42" s="66"/>
      <c r="C42" s="66"/>
      <c r="D42" s="66"/>
      <c r="E42" s="66"/>
      <c r="F42" s="66"/>
      <c r="G42" s="66"/>
      <c r="H42" s="66"/>
      <c r="I42" s="66"/>
      <c r="J42" s="66"/>
      <c r="L42" s="66"/>
      <c r="M42" s="66"/>
      <c r="N42" s="66"/>
      <c r="O42" s="66"/>
      <c r="P42" s="66"/>
      <c r="Q42" s="66"/>
    </row>
  </sheetData>
  <pageMargins left="0.7" right="0.7" top="0.75" bottom="0.75" header="0.3" footer="0.3"/>
  <pageSetup paperSize="9"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5"/>
  <sheetViews>
    <sheetView workbookViewId="0">
      <selection activeCell="B11" sqref="B11"/>
    </sheetView>
  </sheetViews>
  <sheetFormatPr defaultRowHeight="14.5" x14ac:dyDescent="0.35"/>
  <sheetData>
    <row r="1" spans="1:81" x14ac:dyDescent="0.35">
      <c r="A1" s="30" t="s">
        <v>313</v>
      </c>
    </row>
    <row r="2" spans="1:81" s="66" customFormat="1" x14ac:dyDescent="0.35"/>
    <row r="3" spans="1:81" s="66" customFormat="1" x14ac:dyDescent="0.35"/>
    <row r="4" spans="1:81" s="66" customFormat="1" x14ac:dyDescent="0.35"/>
    <row r="5" spans="1:81" s="66" customFormat="1" x14ac:dyDescent="0.35"/>
    <row r="10" spans="1:81" x14ac:dyDescent="0.35">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row>
    <row r="11" spans="1:81" x14ac:dyDescent="0.35">
      <c r="B11" s="30" t="s">
        <v>1340</v>
      </c>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row>
    <row r="12" spans="1:81" x14ac:dyDescent="0.35">
      <c r="B12" s="66" t="s">
        <v>1123</v>
      </c>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row>
    <row r="14" spans="1:81" x14ac:dyDescent="0.35">
      <c r="B14" s="71" t="s">
        <v>378</v>
      </c>
      <c r="C14" s="71" t="s">
        <v>314</v>
      </c>
      <c r="D14" s="71" t="s">
        <v>315</v>
      </c>
      <c r="E14" s="71" t="s">
        <v>316</v>
      </c>
      <c r="F14" s="71" t="s">
        <v>317</v>
      </c>
      <c r="G14" s="71" t="s">
        <v>318</v>
      </c>
      <c r="H14" s="71" t="s">
        <v>319</v>
      </c>
      <c r="I14" s="71" t="s">
        <v>320</v>
      </c>
      <c r="J14" s="71" t="s">
        <v>321</v>
      </c>
      <c r="K14" s="71" t="s">
        <v>322</v>
      </c>
      <c r="L14" s="71" t="s">
        <v>323</v>
      </c>
      <c r="M14" s="71" t="s">
        <v>324</v>
      </c>
      <c r="N14" s="71" t="s">
        <v>325</v>
      </c>
      <c r="O14" s="71" t="s">
        <v>326</v>
      </c>
      <c r="P14" s="71" t="s">
        <v>327</v>
      </c>
      <c r="Q14" s="71" t="s">
        <v>328</v>
      </c>
      <c r="R14" s="71" t="s">
        <v>329</v>
      </c>
      <c r="S14" s="71" t="s">
        <v>330</v>
      </c>
      <c r="T14" s="71" t="s">
        <v>331</v>
      </c>
      <c r="U14" s="71" t="s">
        <v>332</v>
      </c>
      <c r="V14" s="71" t="s">
        <v>333</v>
      </c>
      <c r="W14" s="71" t="s">
        <v>334</v>
      </c>
      <c r="X14" s="71" t="s">
        <v>335</v>
      </c>
      <c r="Y14" s="71" t="s">
        <v>336</v>
      </c>
      <c r="Z14" s="71" t="s">
        <v>337</v>
      </c>
      <c r="AA14" s="71" t="s">
        <v>338</v>
      </c>
      <c r="AB14" s="71" t="s">
        <v>339</v>
      </c>
      <c r="AC14" s="71" t="s">
        <v>340</v>
      </c>
      <c r="AD14" s="71" t="s">
        <v>341</v>
      </c>
      <c r="AE14" s="71" t="s">
        <v>342</v>
      </c>
      <c r="AF14" s="71" t="s">
        <v>343</v>
      </c>
      <c r="AG14" s="71" t="s">
        <v>344</v>
      </c>
      <c r="AH14" s="71" t="s">
        <v>345</v>
      </c>
      <c r="AI14" s="71" t="s">
        <v>346</v>
      </c>
      <c r="AJ14" s="71" t="s">
        <v>347</v>
      </c>
      <c r="AK14" s="71" t="s">
        <v>348</v>
      </c>
      <c r="AL14" s="71" t="s">
        <v>349</v>
      </c>
      <c r="AM14" s="71" t="s">
        <v>350</v>
      </c>
      <c r="AN14" s="71" t="s">
        <v>351</v>
      </c>
      <c r="AO14" s="71" t="s">
        <v>352</v>
      </c>
      <c r="AP14" s="71" t="s">
        <v>353</v>
      </c>
      <c r="AQ14" s="71" t="s">
        <v>354</v>
      </c>
      <c r="AR14" s="71" t="s">
        <v>355</v>
      </c>
      <c r="AS14" s="71" t="s">
        <v>356</v>
      </c>
      <c r="AT14" s="71" t="s">
        <v>357</v>
      </c>
      <c r="AU14" s="71" t="s">
        <v>358</v>
      </c>
      <c r="AV14" s="71" t="s">
        <v>359</v>
      </c>
      <c r="AW14" s="71" t="s">
        <v>360</v>
      </c>
      <c r="AX14" s="71" t="s">
        <v>361</v>
      </c>
      <c r="AY14" s="71" t="s">
        <v>362</v>
      </c>
      <c r="AZ14" s="71" t="s">
        <v>363</v>
      </c>
      <c r="BA14" s="71" t="s">
        <v>364</v>
      </c>
      <c r="BB14" s="71" t="s">
        <v>365</v>
      </c>
      <c r="BC14" s="71" t="s">
        <v>366</v>
      </c>
      <c r="BD14" s="71" t="s">
        <v>367</v>
      </c>
      <c r="BE14" s="71" t="s">
        <v>368</v>
      </c>
      <c r="BF14" s="71" t="s">
        <v>369</v>
      </c>
      <c r="BG14" s="71" t="s">
        <v>370</v>
      </c>
      <c r="BH14" s="71" t="s">
        <v>371</v>
      </c>
      <c r="BI14" s="71" t="s">
        <v>372</v>
      </c>
      <c r="BJ14" s="71" t="s">
        <v>373</v>
      </c>
      <c r="BK14" s="71" t="s">
        <v>374</v>
      </c>
      <c r="BL14" s="71" t="s">
        <v>375</v>
      </c>
      <c r="BM14" s="71" t="s">
        <v>376</v>
      </c>
      <c r="BN14" s="71" t="s">
        <v>377</v>
      </c>
      <c r="BO14" s="71"/>
    </row>
    <row r="15" spans="1:81" x14ac:dyDescent="0.35">
      <c r="B15" s="71">
        <v>12</v>
      </c>
      <c r="C15" s="71">
        <v>1</v>
      </c>
      <c r="D15" s="71"/>
      <c r="E15" s="71"/>
      <c r="F15" s="71">
        <v>2</v>
      </c>
      <c r="G15" s="71">
        <v>1</v>
      </c>
      <c r="H15" s="71">
        <v>10</v>
      </c>
      <c r="I15" s="71">
        <v>4</v>
      </c>
      <c r="J15" s="71">
        <v>30</v>
      </c>
      <c r="K15" s="71">
        <v>16</v>
      </c>
      <c r="L15" s="71">
        <v>3</v>
      </c>
      <c r="M15" s="71">
        <v>12</v>
      </c>
      <c r="N15" s="71">
        <v>12</v>
      </c>
      <c r="O15" s="71">
        <v>4</v>
      </c>
      <c r="P15" s="71"/>
      <c r="Q15" s="71">
        <v>2</v>
      </c>
      <c r="R15" s="71">
        <v>141</v>
      </c>
      <c r="S15" s="71">
        <v>6</v>
      </c>
      <c r="T15" s="71"/>
      <c r="U15" s="71">
        <v>1</v>
      </c>
      <c r="V15" s="71">
        <v>12</v>
      </c>
      <c r="W15" s="71">
        <v>5</v>
      </c>
      <c r="X15" s="71">
        <v>6</v>
      </c>
      <c r="Y15" s="71">
        <v>13</v>
      </c>
      <c r="Z15" s="71">
        <v>1</v>
      </c>
      <c r="AA15" s="71">
        <v>7</v>
      </c>
      <c r="AB15" s="71">
        <v>9</v>
      </c>
      <c r="AC15" s="71">
        <v>25</v>
      </c>
      <c r="AD15" s="71"/>
      <c r="AE15" s="71">
        <v>33</v>
      </c>
      <c r="AF15" s="71">
        <v>33</v>
      </c>
      <c r="AG15" s="71">
        <v>22</v>
      </c>
      <c r="AH15" s="71">
        <v>76</v>
      </c>
      <c r="AI15" s="71">
        <v>20</v>
      </c>
      <c r="AJ15" s="71">
        <v>51</v>
      </c>
      <c r="AK15" s="71">
        <v>62</v>
      </c>
      <c r="AL15" s="71">
        <v>6</v>
      </c>
      <c r="AM15" s="71">
        <v>19</v>
      </c>
      <c r="AN15" s="71">
        <v>30</v>
      </c>
      <c r="AO15" s="71">
        <v>48</v>
      </c>
      <c r="AP15" s="71">
        <v>102</v>
      </c>
      <c r="AQ15" s="71">
        <v>52</v>
      </c>
      <c r="AR15" s="71">
        <v>75</v>
      </c>
      <c r="AS15" s="71">
        <v>46</v>
      </c>
      <c r="AT15" s="71">
        <v>48</v>
      </c>
      <c r="AU15" s="324">
        <v>38</v>
      </c>
      <c r="AV15" s="191">
        <v>38</v>
      </c>
      <c r="AW15" s="191">
        <v>79</v>
      </c>
      <c r="AX15" s="471">
        <v>42</v>
      </c>
      <c r="AY15" s="324">
        <v>148</v>
      </c>
      <c r="AZ15" s="324">
        <v>277</v>
      </c>
      <c r="BA15" s="324">
        <v>79</v>
      </c>
      <c r="BB15" s="324">
        <v>79</v>
      </c>
      <c r="BC15" s="324">
        <v>73</v>
      </c>
      <c r="BD15" s="324">
        <v>47</v>
      </c>
      <c r="BE15" s="324">
        <v>55</v>
      </c>
      <c r="BF15" s="324">
        <v>45</v>
      </c>
      <c r="BG15" s="324">
        <v>35</v>
      </c>
      <c r="BH15" s="324">
        <v>48</v>
      </c>
      <c r="BI15" s="324">
        <v>37</v>
      </c>
      <c r="BJ15" s="324">
        <v>19</v>
      </c>
      <c r="BK15" s="324">
        <v>46</v>
      </c>
      <c r="BL15" s="324">
        <v>67</v>
      </c>
      <c r="BM15" s="324">
        <v>52</v>
      </c>
      <c r="BN15" s="324">
        <v>118</v>
      </c>
      <c r="BO15" s="7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4"/>
  <sheetViews>
    <sheetView topLeftCell="D3" workbookViewId="0">
      <selection activeCell="G21" sqref="G21"/>
    </sheetView>
  </sheetViews>
  <sheetFormatPr defaultRowHeight="14.5" x14ac:dyDescent="0.35"/>
  <sheetData>
    <row r="1" spans="1:15" x14ac:dyDescent="0.35">
      <c r="A1" s="66" t="s">
        <v>379</v>
      </c>
    </row>
    <row r="5" spans="1:15" s="66" customFormat="1" x14ac:dyDescent="0.35"/>
    <row r="6" spans="1:15" s="66" customFormat="1" x14ac:dyDescent="0.35"/>
    <row r="10" spans="1:15" x14ac:dyDescent="0.35">
      <c r="B10" s="66" t="s">
        <v>1101</v>
      </c>
    </row>
    <row r="11" spans="1:15" x14ac:dyDescent="0.35">
      <c r="B11" s="68" t="s">
        <v>0</v>
      </c>
      <c r="C11" s="68" t="s">
        <v>1</v>
      </c>
      <c r="D11" s="68" t="s">
        <v>2</v>
      </c>
      <c r="E11" s="3" t="s">
        <v>3</v>
      </c>
      <c r="F11" s="68" t="s">
        <v>4</v>
      </c>
      <c r="G11" s="68" t="s">
        <v>5</v>
      </c>
      <c r="H11" s="68" t="s">
        <v>6</v>
      </c>
      <c r="I11" s="68" t="s">
        <v>7</v>
      </c>
      <c r="J11" s="68" t="s">
        <v>8</v>
      </c>
      <c r="K11" s="68" t="s">
        <v>9</v>
      </c>
      <c r="L11" s="68" t="s">
        <v>10</v>
      </c>
      <c r="M11" s="68" t="s">
        <v>11</v>
      </c>
      <c r="N11" s="97" t="s">
        <v>306</v>
      </c>
      <c r="O11" s="66"/>
    </row>
    <row r="12" spans="1:15" x14ac:dyDescent="0.35">
      <c r="B12" s="68">
        <f t="shared" ref="B12:L12" si="0">+SUM(B14:B15)</f>
        <v>3</v>
      </c>
      <c r="C12" s="68">
        <f t="shared" si="0"/>
        <v>9</v>
      </c>
      <c r="D12" s="68">
        <f t="shared" si="0"/>
        <v>2</v>
      </c>
      <c r="E12" s="68">
        <f t="shared" si="0"/>
        <v>1</v>
      </c>
      <c r="F12" s="68">
        <f t="shared" si="0"/>
        <v>0</v>
      </c>
      <c r="G12" s="68">
        <f t="shared" si="0"/>
        <v>0</v>
      </c>
      <c r="H12" s="68">
        <f t="shared" si="0"/>
        <v>0</v>
      </c>
      <c r="I12" s="68">
        <f t="shared" si="0"/>
        <v>0</v>
      </c>
      <c r="J12" s="68">
        <f t="shared" si="0"/>
        <v>0</v>
      </c>
      <c r="K12" s="68">
        <f t="shared" si="0"/>
        <v>0</v>
      </c>
      <c r="L12" s="68">
        <f t="shared" si="0"/>
        <v>2</v>
      </c>
      <c r="M12" s="68">
        <f>+SUM(M14:M15)</f>
        <v>5</v>
      </c>
      <c r="N12" s="66">
        <f>+SUM(B12:M12)</f>
        <v>22</v>
      </c>
      <c r="O12" s="66"/>
    </row>
    <row r="13" spans="1:15" x14ac:dyDescent="0.35">
      <c r="A13" s="66"/>
      <c r="B13" s="68"/>
      <c r="C13" s="68"/>
      <c r="D13" s="68"/>
      <c r="E13" s="68"/>
      <c r="F13" s="68"/>
      <c r="G13" s="68"/>
      <c r="H13" s="68"/>
      <c r="I13" s="68"/>
      <c r="J13" s="68"/>
      <c r="K13" s="68"/>
      <c r="L13" s="68"/>
      <c r="M13" s="68"/>
      <c r="N13" s="66"/>
      <c r="O13" s="66"/>
    </row>
    <row r="14" spans="1:15" x14ac:dyDescent="0.35">
      <c r="A14" s="43" t="s">
        <v>266</v>
      </c>
      <c r="B14" s="230">
        <v>3</v>
      </c>
      <c r="C14" s="230">
        <v>8</v>
      </c>
      <c r="D14" s="230">
        <v>2</v>
      </c>
      <c r="E14" s="230"/>
      <c r="F14" s="230"/>
      <c r="G14" s="230"/>
      <c r="H14" s="230"/>
      <c r="I14" s="230"/>
      <c r="J14" s="230"/>
      <c r="K14" s="230"/>
      <c r="L14" s="230"/>
      <c r="M14" s="230">
        <v>3</v>
      </c>
      <c r="N14" s="66">
        <f t="shared" ref="N14:N15" si="1">+SUM(B14:M14)</f>
        <v>16</v>
      </c>
      <c r="O14" s="257" t="s">
        <v>266</v>
      </c>
    </row>
    <row r="15" spans="1:15" x14ac:dyDescent="0.35">
      <c r="A15" s="116" t="s">
        <v>381</v>
      </c>
      <c r="B15" s="125"/>
      <c r="C15" s="125">
        <v>1</v>
      </c>
      <c r="D15" s="125"/>
      <c r="E15" s="125">
        <v>1</v>
      </c>
      <c r="F15" s="125"/>
      <c r="G15" s="125"/>
      <c r="H15" s="125"/>
      <c r="I15" s="125"/>
      <c r="J15" s="125"/>
      <c r="K15" s="125"/>
      <c r="L15" s="125">
        <v>2</v>
      </c>
      <c r="M15" s="125">
        <v>2</v>
      </c>
      <c r="N15" s="66">
        <f t="shared" si="1"/>
        <v>6</v>
      </c>
      <c r="O15" s="250" t="s">
        <v>391</v>
      </c>
    </row>
    <row r="16" spans="1:15" x14ac:dyDescent="0.35">
      <c r="B16" s="66"/>
      <c r="C16" s="66"/>
      <c r="D16" s="66"/>
      <c r="E16" s="66"/>
      <c r="F16" s="66"/>
      <c r="G16" s="66"/>
      <c r="H16" s="66"/>
      <c r="I16" s="66"/>
      <c r="J16" s="66"/>
      <c r="K16" s="66"/>
      <c r="L16" s="66"/>
      <c r="M16" s="66"/>
      <c r="N16" s="66"/>
      <c r="O16" s="66"/>
    </row>
    <row r="17" spans="2:15" x14ac:dyDescent="0.35">
      <c r="B17" s="66"/>
      <c r="C17" s="66"/>
      <c r="D17" s="66"/>
      <c r="E17" s="66"/>
      <c r="F17" s="66"/>
      <c r="G17" s="66"/>
      <c r="H17" s="66"/>
      <c r="I17" s="66"/>
      <c r="J17" s="66"/>
      <c r="K17" s="66"/>
      <c r="L17" s="66"/>
      <c r="M17" s="66"/>
      <c r="N17" s="66"/>
      <c r="O17" s="66"/>
    </row>
    <row r="18" spans="2:15" x14ac:dyDescent="0.35">
      <c r="B18" s="66"/>
      <c r="C18" s="66"/>
      <c r="D18" s="66"/>
      <c r="E18" s="66"/>
      <c r="F18" s="66"/>
      <c r="G18" s="66"/>
      <c r="H18" s="66"/>
      <c r="I18" s="66"/>
      <c r="J18" s="66"/>
      <c r="K18" s="66"/>
      <c r="L18" s="66"/>
      <c r="M18" s="66"/>
      <c r="N18" s="66"/>
      <c r="O18" s="66"/>
    </row>
    <row r="19" spans="2:15" x14ac:dyDescent="0.35">
      <c r="B19" s="66"/>
      <c r="C19" s="66"/>
      <c r="D19" s="66"/>
      <c r="E19" s="66"/>
      <c r="F19" s="66"/>
      <c r="G19" s="66"/>
      <c r="H19" s="66"/>
      <c r="I19" s="66"/>
      <c r="J19" s="66"/>
      <c r="K19" s="66"/>
      <c r="L19" s="66"/>
      <c r="M19" s="66"/>
      <c r="N19" s="66"/>
      <c r="O19" s="66"/>
    </row>
    <row r="20" spans="2:15" x14ac:dyDescent="0.35">
      <c r="B20" s="66"/>
      <c r="C20" s="66"/>
      <c r="D20" s="66"/>
      <c r="E20" s="66"/>
      <c r="F20" s="66"/>
      <c r="G20" s="66"/>
      <c r="H20" s="66"/>
      <c r="I20" s="66"/>
      <c r="J20" s="66"/>
      <c r="K20" s="66"/>
      <c r="L20" s="66"/>
      <c r="M20" s="66"/>
      <c r="N20" s="66"/>
      <c r="O20" s="66"/>
    </row>
    <row r="21" spans="2:15" x14ac:dyDescent="0.35">
      <c r="B21" s="66"/>
      <c r="C21" s="66"/>
      <c r="D21" s="66"/>
      <c r="E21" s="66"/>
      <c r="F21" s="66"/>
      <c r="G21" s="66"/>
      <c r="H21" s="66"/>
      <c r="I21" s="66"/>
      <c r="J21" s="66"/>
      <c r="K21" s="66"/>
      <c r="L21" s="66"/>
      <c r="M21" s="66"/>
      <c r="N21" s="66"/>
      <c r="O21" s="66"/>
    </row>
    <row r="22" spans="2:15" x14ac:dyDescent="0.35">
      <c r="B22" s="66"/>
      <c r="C22" s="66"/>
      <c r="D22" s="66"/>
      <c r="E22" s="66"/>
      <c r="F22" s="66"/>
      <c r="G22" s="66"/>
      <c r="H22" s="66"/>
      <c r="I22" s="66"/>
      <c r="J22" s="66"/>
      <c r="K22" s="66"/>
      <c r="L22" s="66"/>
      <c r="M22" s="66"/>
      <c r="N22" s="66"/>
      <c r="O22" s="66"/>
    </row>
    <row r="23" spans="2:15" x14ac:dyDescent="0.35">
      <c r="B23" s="66"/>
      <c r="C23" s="66"/>
      <c r="D23" s="66"/>
      <c r="F23" s="66"/>
      <c r="G23" s="66"/>
      <c r="H23" s="66"/>
      <c r="I23" s="66"/>
      <c r="J23" s="66"/>
      <c r="K23" s="66"/>
      <c r="L23" s="66"/>
      <c r="M23" s="66"/>
      <c r="N23" s="66"/>
      <c r="O23" s="66"/>
    </row>
    <row r="24" spans="2:15" x14ac:dyDescent="0.35">
      <c r="B24" s="66"/>
      <c r="C24" s="66"/>
      <c r="D24" s="66"/>
      <c r="E24" s="66"/>
      <c r="F24" s="66"/>
      <c r="G24" s="66"/>
      <c r="H24" s="66"/>
      <c r="I24" s="66"/>
      <c r="J24" s="66"/>
      <c r="K24" s="66"/>
      <c r="L24" s="66"/>
      <c r="M24" s="66"/>
      <c r="N24" s="66"/>
      <c r="O24" s="66"/>
    </row>
  </sheetData>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9"/>
  <sheetViews>
    <sheetView workbookViewId="0">
      <selection activeCell="K14" sqref="K14"/>
    </sheetView>
  </sheetViews>
  <sheetFormatPr defaultRowHeight="14.5" x14ac:dyDescent="0.35"/>
  <sheetData>
    <row r="1" spans="1:17" x14ac:dyDescent="0.35">
      <c r="A1" s="66" t="s">
        <v>382</v>
      </c>
    </row>
    <row r="3" spans="1:17" s="66" customFormat="1" x14ac:dyDescent="0.35"/>
    <row r="4" spans="1:17" s="66" customFormat="1" x14ac:dyDescent="0.35"/>
    <row r="5" spans="1:17" s="66" customFormat="1" x14ac:dyDescent="0.35"/>
    <row r="6" spans="1:17" s="66" customFormat="1" x14ac:dyDescent="0.35"/>
    <row r="7" spans="1:17" x14ac:dyDescent="0.35">
      <c r="O7" s="69"/>
      <c r="P7" s="66"/>
      <c r="Q7" s="66"/>
    </row>
    <row r="8" spans="1:17" x14ac:dyDescent="0.35">
      <c r="O8" s="69"/>
      <c r="P8" s="66"/>
      <c r="Q8" s="66"/>
    </row>
    <row r="9" spans="1:17" x14ac:dyDescent="0.35">
      <c r="B9" s="69" t="s">
        <v>1102</v>
      </c>
      <c r="C9" s="69"/>
      <c r="D9" s="69"/>
      <c r="E9" s="69"/>
      <c r="F9" s="69"/>
      <c r="G9" s="69"/>
      <c r="H9" s="69"/>
      <c r="I9" s="69"/>
      <c r="J9" s="69"/>
      <c r="K9" s="69"/>
      <c r="L9" s="69"/>
      <c r="M9" s="69"/>
      <c r="N9" s="69"/>
      <c r="O9" s="69"/>
      <c r="P9" s="66"/>
      <c r="Q9" s="66"/>
    </row>
    <row r="10" spans="1:17" s="66" customFormat="1" x14ac:dyDescent="0.35">
      <c r="B10" s="323" t="s">
        <v>0</v>
      </c>
      <c r="C10" s="323" t="s">
        <v>1</v>
      </c>
      <c r="D10" s="323" t="s">
        <v>2</v>
      </c>
      <c r="E10" s="323" t="s">
        <v>3</v>
      </c>
      <c r="F10" s="323" t="s">
        <v>4</v>
      </c>
      <c r="G10" s="323" t="s">
        <v>5</v>
      </c>
      <c r="H10" s="323" t="s">
        <v>6</v>
      </c>
      <c r="I10" s="323" t="s">
        <v>7</v>
      </c>
      <c r="J10" s="323" t="s">
        <v>8</v>
      </c>
      <c r="K10" s="323" t="s">
        <v>9</v>
      </c>
      <c r="L10" s="323" t="s">
        <v>10</v>
      </c>
      <c r="M10" s="323" t="s">
        <v>11</v>
      </c>
      <c r="N10" s="178" t="s">
        <v>12</v>
      </c>
      <c r="O10" s="69"/>
    </row>
    <row r="11" spans="1:17" s="66" customFormat="1" x14ac:dyDescent="0.35">
      <c r="B11" s="323">
        <v>10</v>
      </c>
      <c r="C11" s="323">
        <v>8</v>
      </c>
      <c r="D11" s="323">
        <v>2</v>
      </c>
      <c r="E11" s="323">
        <v>2</v>
      </c>
      <c r="F11" s="68">
        <v>1</v>
      </c>
      <c r="G11" s="68">
        <v>0</v>
      </c>
      <c r="H11" s="68">
        <v>0</v>
      </c>
      <c r="I11" s="68">
        <v>0</v>
      </c>
      <c r="J11" s="68">
        <v>0</v>
      </c>
      <c r="K11" s="68">
        <v>1</v>
      </c>
      <c r="L11" s="68">
        <v>0</v>
      </c>
      <c r="M11" s="323">
        <v>3</v>
      </c>
      <c r="N11" s="324">
        <f>+SUM(B11:M11)</f>
        <v>27</v>
      </c>
    </row>
    <row r="12" spans="1:17" s="66" customFormat="1" x14ac:dyDescent="0.35">
      <c r="B12" s="323"/>
      <c r="C12" s="323"/>
      <c r="D12" s="323"/>
      <c r="E12" s="323"/>
      <c r="F12" s="68"/>
      <c r="G12" s="68"/>
      <c r="H12" s="68"/>
      <c r="I12" s="68"/>
      <c r="J12" s="68"/>
      <c r="K12" s="68"/>
      <c r="L12" s="68"/>
      <c r="M12" s="323"/>
    </row>
    <row r="13" spans="1:17" x14ac:dyDescent="0.35">
      <c r="A13" s="248" t="s">
        <v>266</v>
      </c>
      <c r="B13" s="249">
        <v>6</v>
      </c>
      <c r="C13" s="249">
        <v>8</v>
      </c>
      <c r="D13" s="249">
        <v>2</v>
      </c>
      <c r="E13" s="249"/>
      <c r="F13" s="249">
        <v>1</v>
      </c>
      <c r="G13" s="249"/>
      <c r="H13" s="249"/>
      <c r="I13" s="249"/>
      <c r="J13" s="249"/>
      <c r="K13" s="249">
        <v>1</v>
      </c>
      <c r="L13" s="249"/>
      <c r="M13" s="249">
        <v>3</v>
      </c>
      <c r="N13" s="257" t="s">
        <v>266</v>
      </c>
      <c r="O13" s="66"/>
      <c r="P13" s="66"/>
      <c r="Q13" s="66"/>
    </row>
    <row r="14" spans="1:17" x14ac:dyDescent="0.35">
      <c r="A14" s="116" t="s">
        <v>381</v>
      </c>
      <c r="B14" s="125">
        <v>4</v>
      </c>
      <c r="C14" s="125"/>
      <c r="D14" s="125"/>
      <c r="E14" s="125">
        <v>2</v>
      </c>
      <c r="F14" s="125"/>
      <c r="G14" s="125"/>
      <c r="H14" s="125"/>
      <c r="I14" s="71"/>
      <c r="J14" s="71"/>
      <c r="K14" s="71"/>
      <c r="L14" s="71"/>
      <c r="M14" s="71"/>
      <c r="N14" s="250" t="s">
        <v>391</v>
      </c>
      <c r="O14" s="66"/>
      <c r="P14" s="66"/>
      <c r="Q14" s="66"/>
    </row>
    <row r="15" spans="1:17" x14ac:dyDescent="0.35">
      <c r="B15" s="66"/>
      <c r="C15" s="66"/>
      <c r="D15" s="66"/>
      <c r="E15" s="66"/>
      <c r="F15" s="66"/>
      <c r="G15" s="66"/>
      <c r="H15" s="66"/>
      <c r="I15" s="66"/>
      <c r="J15" s="66"/>
      <c r="K15" s="66"/>
      <c r="L15" s="66"/>
      <c r="M15" s="66"/>
      <c r="N15" s="66"/>
      <c r="O15" s="66"/>
      <c r="P15" s="66"/>
      <c r="Q15" s="66"/>
    </row>
    <row r="16" spans="1:17" x14ac:dyDescent="0.35">
      <c r="B16" s="66"/>
      <c r="C16" s="66"/>
      <c r="D16" s="66"/>
      <c r="E16" s="66"/>
      <c r="F16" s="66"/>
      <c r="G16" s="66"/>
      <c r="H16" s="66"/>
      <c r="I16" s="66"/>
      <c r="J16" s="66"/>
      <c r="K16" s="66"/>
      <c r="L16" s="66"/>
      <c r="M16" s="66"/>
      <c r="N16" s="66"/>
      <c r="O16" s="66"/>
      <c r="P16" s="66"/>
      <c r="Q16" s="66"/>
    </row>
    <row r="17" spans="2:17" x14ac:dyDescent="0.35">
      <c r="B17" s="66"/>
      <c r="C17" s="66"/>
      <c r="D17" s="66"/>
      <c r="E17" s="66"/>
      <c r="F17" s="66"/>
      <c r="G17" s="66"/>
      <c r="H17" s="66"/>
      <c r="I17" s="66"/>
      <c r="J17" s="66"/>
      <c r="K17" s="66"/>
      <c r="L17" s="66"/>
      <c r="M17" s="66"/>
      <c r="N17" s="66"/>
      <c r="O17" s="66"/>
      <c r="P17" s="66"/>
      <c r="Q17" s="66"/>
    </row>
    <row r="18" spans="2:17" x14ac:dyDescent="0.35">
      <c r="B18" s="66"/>
      <c r="C18" s="66"/>
      <c r="D18" s="66"/>
      <c r="E18" s="66"/>
      <c r="F18" s="66"/>
      <c r="G18" s="66"/>
      <c r="H18" s="66"/>
      <c r="I18" s="66"/>
      <c r="J18" s="66"/>
      <c r="K18" s="66"/>
      <c r="L18" s="66"/>
      <c r="M18" s="66"/>
      <c r="N18" s="66"/>
      <c r="O18" s="66"/>
      <c r="P18" s="66"/>
      <c r="Q18" s="66"/>
    </row>
    <row r="19" spans="2:17" x14ac:dyDescent="0.35">
      <c r="B19" s="66"/>
      <c r="C19" s="66"/>
      <c r="D19" s="66"/>
      <c r="E19" s="66"/>
      <c r="F19" s="66"/>
      <c r="G19" s="66"/>
      <c r="H19" s="66"/>
      <c r="I19" s="66"/>
      <c r="J19" s="66"/>
      <c r="K19" s="66"/>
      <c r="L19" s="66"/>
      <c r="M19" s="66"/>
      <c r="N19" s="66"/>
      <c r="O19" s="66"/>
      <c r="P19" s="66"/>
      <c r="Q19" s="66"/>
    </row>
    <row r="20" spans="2:17" x14ac:dyDescent="0.35">
      <c r="B20" s="66"/>
      <c r="C20" s="66"/>
      <c r="D20" s="66"/>
      <c r="E20" s="66"/>
      <c r="F20" s="66"/>
      <c r="G20" s="66"/>
      <c r="H20" s="66"/>
      <c r="I20" s="66"/>
      <c r="J20" s="66"/>
      <c r="K20" s="66"/>
      <c r="L20" s="66"/>
      <c r="M20" s="66"/>
      <c r="N20" s="66"/>
      <c r="O20" s="66"/>
      <c r="P20" s="66"/>
      <c r="Q20" s="66"/>
    </row>
    <row r="21" spans="2:17" x14ac:dyDescent="0.35">
      <c r="B21" s="66"/>
      <c r="C21" s="66"/>
      <c r="D21" s="66"/>
      <c r="E21" s="66"/>
      <c r="F21" s="66"/>
      <c r="G21" s="66"/>
      <c r="H21" s="66"/>
      <c r="I21" s="66"/>
      <c r="J21" s="66"/>
      <c r="K21" s="66"/>
      <c r="L21" s="66"/>
      <c r="M21" s="66"/>
      <c r="N21" s="66"/>
      <c r="O21" s="66"/>
      <c r="P21" s="66"/>
      <c r="Q21" s="66"/>
    </row>
    <row r="22" spans="2:17" x14ac:dyDescent="0.35">
      <c r="B22" s="66"/>
      <c r="C22" s="66"/>
      <c r="D22" s="66"/>
      <c r="E22" s="66"/>
      <c r="F22" s="66"/>
      <c r="G22" s="66"/>
      <c r="H22" s="66"/>
      <c r="I22" s="66"/>
      <c r="J22" s="66"/>
      <c r="K22" s="66"/>
      <c r="L22" s="66"/>
      <c r="M22" s="66"/>
      <c r="N22" s="66"/>
      <c r="O22" s="66"/>
      <c r="P22" s="66"/>
      <c r="Q22" s="66"/>
    </row>
    <row r="23" spans="2:17" x14ac:dyDescent="0.35">
      <c r="B23" s="66"/>
      <c r="C23" s="66"/>
      <c r="D23" s="66"/>
      <c r="E23" s="66"/>
      <c r="F23" s="66"/>
      <c r="G23" s="66"/>
      <c r="H23" s="66"/>
      <c r="I23" s="66"/>
      <c r="J23" s="66"/>
      <c r="K23" s="66"/>
      <c r="L23" s="66"/>
      <c r="M23" s="66"/>
      <c r="N23" s="66"/>
      <c r="O23" s="66"/>
      <c r="P23" s="66"/>
      <c r="Q23" s="66"/>
    </row>
    <row r="24" spans="2:17" x14ac:dyDescent="0.35">
      <c r="B24" s="66"/>
      <c r="C24" s="66"/>
      <c r="D24" s="66"/>
      <c r="E24" s="66"/>
      <c r="F24" s="66"/>
      <c r="G24" s="66"/>
      <c r="H24" s="66"/>
      <c r="I24" s="66"/>
      <c r="J24" s="66"/>
      <c r="K24" s="66"/>
      <c r="L24" s="66"/>
      <c r="M24" s="66"/>
      <c r="N24" s="66"/>
      <c r="O24" s="66"/>
      <c r="P24" s="66"/>
      <c r="Q24" s="66"/>
    </row>
    <row r="25" spans="2:17" x14ac:dyDescent="0.35">
      <c r="B25" s="66"/>
      <c r="C25" s="66"/>
      <c r="D25" s="66"/>
      <c r="E25" s="66"/>
      <c r="F25" s="66"/>
      <c r="G25" s="66"/>
      <c r="H25" s="66"/>
      <c r="I25" s="66"/>
      <c r="J25" s="66"/>
      <c r="K25" s="66"/>
      <c r="L25" s="66"/>
      <c r="M25" s="66"/>
      <c r="N25" s="66"/>
      <c r="O25" s="66"/>
      <c r="P25" s="66"/>
      <c r="Q25" s="66"/>
    </row>
    <row r="26" spans="2:17" x14ac:dyDescent="0.35">
      <c r="B26" s="66"/>
      <c r="C26" s="66"/>
      <c r="D26" s="66"/>
      <c r="E26" s="66"/>
      <c r="F26" s="66"/>
      <c r="G26" s="66"/>
      <c r="H26" s="66"/>
      <c r="I26" s="66"/>
      <c r="J26" s="66"/>
      <c r="K26" s="66"/>
      <c r="L26" s="66"/>
      <c r="M26" s="66"/>
      <c r="N26" s="66"/>
      <c r="O26" s="66"/>
      <c r="P26" s="66"/>
      <c r="Q26" s="66"/>
    </row>
    <row r="27" spans="2:17" x14ac:dyDescent="0.35">
      <c r="B27" s="66"/>
      <c r="C27" s="66"/>
      <c r="D27" s="66"/>
      <c r="E27" s="66"/>
      <c r="F27" s="66"/>
      <c r="G27" s="66"/>
      <c r="H27" s="66"/>
      <c r="I27" s="66"/>
      <c r="J27" s="66"/>
      <c r="K27" s="66"/>
      <c r="L27" s="66"/>
      <c r="M27" s="66"/>
      <c r="N27" s="66"/>
      <c r="O27" s="66"/>
      <c r="P27" s="66"/>
      <c r="Q27" s="66"/>
    </row>
    <row r="28" spans="2:17" x14ac:dyDescent="0.35">
      <c r="B28" s="66"/>
      <c r="C28" s="66"/>
      <c r="D28" s="66"/>
      <c r="E28" s="66"/>
      <c r="F28" s="66"/>
      <c r="G28" s="66"/>
      <c r="H28" s="66"/>
      <c r="I28" s="66"/>
      <c r="J28" s="66"/>
      <c r="K28" s="66"/>
      <c r="L28" s="66"/>
      <c r="M28" s="66"/>
      <c r="N28" s="66"/>
      <c r="O28" s="66"/>
      <c r="P28" s="66"/>
      <c r="Q28" s="66"/>
    </row>
    <row r="29" spans="2:17" x14ac:dyDescent="0.35">
      <c r="B29" s="66"/>
      <c r="C29" s="66"/>
      <c r="D29" s="66"/>
      <c r="E29" s="66"/>
      <c r="F29" s="66"/>
      <c r="G29" s="66"/>
      <c r="H29" s="66"/>
      <c r="I29" s="66"/>
      <c r="J29" s="66"/>
      <c r="K29" s="66"/>
      <c r="L29" s="66"/>
      <c r="M29" s="66"/>
      <c r="N29" s="66"/>
      <c r="O29" s="66"/>
      <c r="P29" s="66"/>
      <c r="Q29" s="66"/>
    </row>
    <row r="30" spans="2:17" x14ac:dyDescent="0.35">
      <c r="B30" s="66"/>
      <c r="C30" s="66"/>
      <c r="E30" s="66"/>
      <c r="F30" s="66"/>
      <c r="G30" s="66"/>
      <c r="H30" s="66"/>
      <c r="I30" s="66"/>
      <c r="J30" s="66"/>
      <c r="K30" s="66"/>
      <c r="L30" s="66"/>
      <c r="M30" s="66"/>
      <c r="N30" s="66"/>
      <c r="O30" s="66"/>
      <c r="P30" s="66"/>
      <c r="Q30" s="66"/>
    </row>
    <row r="31" spans="2:17" x14ac:dyDescent="0.35">
      <c r="B31" s="66"/>
      <c r="C31" s="66"/>
      <c r="D31" s="66"/>
      <c r="E31" s="66"/>
      <c r="F31" s="66"/>
      <c r="G31" s="66"/>
      <c r="H31" s="66"/>
      <c r="I31" s="66"/>
      <c r="J31" s="66"/>
      <c r="K31" s="66"/>
      <c r="L31" s="66"/>
      <c r="M31" s="66"/>
      <c r="N31" s="66"/>
      <c r="O31" s="66"/>
      <c r="P31" s="66"/>
      <c r="Q31" s="66"/>
    </row>
    <row r="32" spans="2:17" x14ac:dyDescent="0.35">
      <c r="B32" s="66"/>
      <c r="C32" s="66"/>
      <c r="D32" s="66"/>
      <c r="E32" s="66"/>
      <c r="F32" s="66"/>
      <c r="G32" s="66"/>
      <c r="H32" s="66"/>
      <c r="I32" s="66"/>
      <c r="J32" s="66"/>
      <c r="K32" s="66"/>
      <c r="L32" s="66"/>
      <c r="M32" s="66"/>
      <c r="N32" s="66"/>
      <c r="O32" s="66"/>
      <c r="P32" s="66"/>
      <c r="Q32" s="66"/>
    </row>
    <row r="33" spans="2:17" x14ac:dyDescent="0.35">
      <c r="B33" s="66"/>
      <c r="C33" s="66"/>
      <c r="D33" s="66"/>
      <c r="E33" s="66"/>
      <c r="F33" s="66"/>
      <c r="G33" s="66"/>
      <c r="H33" s="66"/>
      <c r="I33" s="66"/>
      <c r="J33" s="66"/>
      <c r="K33" s="66"/>
      <c r="L33" s="66"/>
      <c r="M33" s="66"/>
      <c r="N33" s="66"/>
      <c r="O33" s="66"/>
      <c r="P33" s="66"/>
      <c r="Q33" s="66"/>
    </row>
    <row r="34" spans="2:17" x14ac:dyDescent="0.35">
      <c r="B34" s="66"/>
      <c r="C34" s="66"/>
      <c r="D34" s="66"/>
      <c r="E34" s="66"/>
      <c r="F34" s="66"/>
      <c r="G34" s="66"/>
      <c r="H34" s="66"/>
      <c r="I34" s="66"/>
      <c r="J34" s="66"/>
      <c r="K34" s="66"/>
      <c r="L34" s="66"/>
      <c r="M34" s="66"/>
      <c r="N34" s="66"/>
      <c r="O34" s="66"/>
      <c r="P34" s="66"/>
      <c r="Q34" s="66"/>
    </row>
    <row r="35" spans="2:17" x14ac:dyDescent="0.35">
      <c r="B35" s="66"/>
      <c r="C35" s="66"/>
      <c r="D35" s="66"/>
      <c r="E35" s="66"/>
      <c r="F35" s="66"/>
      <c r="G35" s="66"/>
      <c r="H35" s="66"/>
      <c r="I35" s="66"/>
      <c r="J35" s="66"/>
      <c r="K35" s="66"/>
      <c r="L35" s="66"/>
      <c r="M35" s="66"/>
      <c r="N35" s="66"/>
      <c r="O35" s="66"/>
      <c r="P35" s="66"/>
      <c r="Q35" s="66"/>
    </row>
    <row r="36" spans="2:17" x14ac:dyDescent="0.35">
      <c r="B36" s="66"/>
      <c r="C36" s="66"/>
      <c r="D36" s="66"/>
      <c r="E36" s="66"/>
      <c r="F36" s="66"/>
      <c r="G36" s="66"/>
      <c r="H36" s="66"/>
      <c r="I36" s="66"/>
      <c r="J36" s="66"/>
      <c r="K36" s="66"/>
      <c r="L36" s="66"/>
      <c r="M36" s="66"/>
      <c r="N36" s="66"/>
      <c r="O36" s="66"/>
      <c r="P36" s="66"/>
      <c r="Q36" s="66"/>
    </row>
    <row r="37" spans="2:17" x14ac:dyDescent="0.35">
      <c r="B37" s="66"/>
      <c r="C37" s="66"/>
      <c r="D37" s="66"/>
      <c r="E37" s="66"/>
      <c r="F37" s="66"/>
      <c r="G37" s="66"/>
      <c r="I37" s="66"/>
      <c r="J37" s="66"/>
      <c r="K37" s="66"/>
      <c r="L37" s="66"/>
      <c r="M37" s="66"/>
      <c r="N37" s="66"/>
      <c r="O37" s="66"/>
      <c r="P37" s="66"/>
      <c r="Q37" s="66"/>
    </row>
    <row r="38" spans="2:17" x14ac:dyDescent="0.35">
      <c r="B38" s="66"/>
      <c r="C38" s="66"/>
      <c r="D38" s="66"/>
      <c r="E38" s="66"/>
      <c r="F38" s="66"/>
      <c r="G38" s="66"/>
      <c r="H38" s="66"/>
      <c r="I38" s="66"/>
      <c r="J38" s="66"/>
      <c r="K38" s="66"/>
      <c r="L38" s="66"/>
      <c r="M38" s="66"/>
      <c r="N38" s="66"/>
      <c r="O38" s="66"/>
      <c r="P38" s="66"/>
      <c r="Q38" s="66"/>
    </row>
    <row r="39" spans="2:17" x14ac:dyDescent="0.35">
      <c r="B39" s="66"/>
      <c r="C39" s="66"/>
      <c r="D39" s="66"/>
      <c r="E39" s="66"/>
      <c r="F39" s="66"/>
      <c r="G39" s="66"/>
      <c r="H39" s="66"/>
      <c r="I39" s="66"/>
      <c r="J39" s="66"/>
      <c r="K39" s="66"/>
      <c r="L39" s="66"/>
      <c r="M39" s="66"/>
      <c r="N39" s="66"/>
      <c r="O39" s="66"/>
      <c r="P39" s="66"/>
      <c r="Q39" s="66"/>
    </row>
  </sheetData>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I4" sqref="I4"/>
    </sheetView>
  </sheetViews>
  <sheetFormatPr defaultRowHeight="14.5" x14ac:dyDescent="0.35"/>
  <sheetData>
    <row r="1" spans="1:15" x14ac:dyDescent="0.35">
      <c r="A1" s="30" t="s">
        <v>383</v>
      </c>
    </row>
    <row r="7" spans="1:15" x14ac:dyDescent="0.35">
      <c r="B7" s="66"/>
      <c r="C7" s="66"/>
      <c r="D7" s="66"/>
      <c r="E7" s="66"/>
      <c r="F7" s="66"/>
      <c r="G7" s="66"/>
      <c r="H7" s="66"/>
      <c r="I7" s="66"/>
      <c r="J7" s="66"/>
      <c r="K7" s="66"/>
      <c r="L7" s="66"/>
      <c r="M7" s="66"/>
      <c r="N7" s="66"/>
      <c r="O7" s="66"/>
    </row>
    <row r="8" spans="1:15" x14ac:dyDescent="0.35">
      <c r="B8" s="66"/>
      <c r="C8" s="66"/>
      <c r="D8" s="66"/>
      <c r="E8" s="66"/>
      <c r="F8" s="66"/>
      <c r="G8" s="66"/>
      <c r="H8" s="66"/>
      <c r="I8" s="66"/>
      <c r="J8" s="66"/>
      <c r="K8" s="66"/>
      <c r="L8" s="66"/>
      <c r="M8" s="66"/>
      <c r="N8" s="66"/>
      <c r="O8" s="66"/>
    </row>
    <row r="9" spans="1:15" x14ac:dyDescent="0.35">
      <c r="B9" s="66"/>
      <c r="C9" s="66"/>
      <c r="D9" s="66"/>
      <c r="E9" s="66"/>
      <c r="F9" s="66"/>
      <c r="G9" s="66"/>
      <c r="H9" s="66"/>
      <c r="I9" s="66"/>
      <c r="J9" s="66"/>
      <c r="K9" s="66"/>
      <c r="L9" s="66"/>
      <c r="M9" s="66"/>
      <c r="N9" s="66"/>
      <c r="O9" s="66"/>
    </row>
    <row r="10" spans="1:15" x14ac:dyDescent="0.35">
      <c r="B10" s="66" t="s">
        <v>385</v>
      </c>
      <c r="C10" s="66"/>
      <c r="D10" s="66"/>
      <c r="E10" s="66"/>
      <c r="F10" s="66"/>
      <c r="G10" s="66"/>
      <c r="H10" s="66"/>
      <c r="I10" s="66"/>
      <c r="J10" s="66"/>
      <c r="K10" s="66"/>
      <c r="L10" s="66"/>
      <c r="M10" s="66"/>
      <c r="N10" s="66"/>
      <c r="O10" s="66"/>
    </row>
    <row r="11" spans="1:15" x14ac:dyDescent="0.35">
      <c r="B11" s="66"/>
      <c r="C11" s="66"/>
      <c r="D11" s="66"/>
      <c r="E11" s="66"/>
      <c r="F11" s="66"/>
      <c r="G11" s="66"/>
      <c r="H11" s="66"/>
      <c r="I11" s="66"/>
      <c r="J11" s="66"/>
      <c r="K11" s="66"/>
      <c r="L11" s="66"/>
      <c r="M11" s="66"/>
      <c r="N11" s="66"/>
      <c r="O11" s="66"/>
    </row>
    <row r="12" spans="1:15" x14ac:dyDescent="0.35">
      <c r="B12" s="323" t="s">
        <v>0</v>
      </c>
      <c r="C12" s="323" t="s">
        <v>1</v>
      </c>
      <c r="D12" s="323" t="s">
        <v>2</v>
      </c>
      <c r="E12" s="323" t="s">
        <v>3</v>
      </c>
      <c r="F12" s="323" t="s">
        <v>4</v>
      </c>
      <c r="G12" s="323" t="s">
        <v>5</v>
      </c>
      <c r="H12" s="323" t="s">
        <v>6</v>
      </c>
      <c r="I12" s="323" t="s">
        <v>7</v>
      </c>
      <c r="J12" s="323" t="s">
        <v>8</v>
      </c>
      <c r="K12" s="323" t="s">
        <v>9</v>
      </c>
      <c r="L12" s="323" t="s">
        <v>10</v>
      </c>
      <c r="M12" s="323" t="s">
        <v>11</v>
      </c>
      <c r="N12" s="78" t="s">
        <v>12</v>
      </c>
      <c r="O12" s="66"/>
    </row>
    <row r="13" spans="1:15" x14ac:dyDescent="0.35">
      <c r="B13" s="323">
        <f>+SUM(B14:B15)</f>
        <v>4</v>
      </c>
      <c r="C13" s="463">
        <f t="shared" ref="C13:M13" si="0">+SUM(C14:C15)</f>
        <v>4</v>
      </c>
      <c r="D13" s="463">
        <f t="shared" si="0"/>
        <v>4</v>
      </c>
      <c r="E13" s="463">
        <f t="shared" si="0"/>
        <v>1</v>
      </c>
      <c r="F13" s="463">
        <f t="shared" si="0"/>
        <v>4</v>
      </c>
      <c r="G13" s="463">
        <f t="shared" si="0"/>
        <v>1</v>
      </c>
      <c r="H13" s="463">
        <f t="shared" si="0"/>
        <v>0</v>
      </c>
      <c r="I13" s="463">
        <f t="shared" si="0"/>
        <v>0</v>
      </c>
      <c r="J13" s="463">
        <f t="shared" si="0"/>
        <v>0</v>
      </c>
      <c r="K13" s="463">
        <f t="shared" si="0"/>
        <v>1</v>
      </c>
      <c r="L13" s="463">
        <f t="shared" si="0"/>
        <v>11</v>
      </c>
      <c r="M13" s="463">
        <f t="shared" si="0"/>
        <v>20</v>
      </c>
      <c r="N13" s="78">
        <v>50</v>
      </c>
      <c r="O13" s="66"/>
    </row>
    <row r="14" spans="1:15" x14ac:dyDescent="0.35">
      <c r="A14" s="248" t="s">
        <v>384</v>
      </c>
      <c r="B14" s="249">
        <v>2</v>
      </c>
      <c r="C14" s="249"/>
      <c r="D14" s="249">
        <v>1</v>
      </c>
      <c r="E14" s="249"/>
      <c r="F14" s="249"/>
      <c r="G14" s="249"/>
      <c r="H14" s="249"/>
      <c r="I14" s="249"/>
      <c r="J14" s="249"/>
      <c r="K14" s="249">
        <v>1</v>
      </c>
      <c r="L14" s="249">
        <v>4</v>
      </c>
      <c r="M14" s="249">
        <v>10</v>
      </c>
      <c r="N14" s="396">
        <v>18</v>
      </c>
      <c r="O14" s="257" t="s">
        <v>266</v>
      </c>
    </row>
    <row r="15" spans="1:15" x14ac:dyDescent="0.35">
      <c r="A15" s="245" t="s">
        <v>381</v>
      </c>
      <c r="B15" s="253">
        <v>2</v>
      </c>
      <c r="C15" s="253">
        <v>4</v>
      </c>
      <c r="D15" s="253">
        <v>3</v>
      </c>
      <c r="E15" s="253">
        <v>1</v>
      </c>
      <c r="F15" s="253">
        <v>4</v>
      </c>
      <c r="G15" s="253">
        <v>1</v>
      </c>
      <c r="H15" s="253"/>
      <c r="I15" s="253"/>
      <c r="J15" s="253"/>
      <c r="K15" s="253"/>
      <c r="L15" s="253">
        <v>7</v>
      </c>
      <c r="M15" s="253">
        <v>10</v>
      </c>
      <c r="N15" s="397">
        <v>32</v>
      </c>
      <c r="O15" s="250" t="s">
        <v>391</v>
      </c>
    </row>
    <row r="16" spans="1:15" x14ac:dyDescent="0.35">
      <c r="B16" s="66"/>
      <c r="C16" s="66"/>
      <c r="D16" s="66"/>
      <c r="E16" s="66"/>
      <c r="F16" s="66"/>
      <c r="G16" s="66"/>
      <c r="H16" s="66"/>
      <c r="I16" s="66"/>
      <c r="J16" s="66"/>
      <c r="K16" s="66"/>
      <c r="L16" s="66"/>
      <c r="M16" s="66"/>
      <c r="N16" s="66"/>
      <c r="O16" s="66"/>
    </row>
    <row r="17" spans="2:15" x14ac:dyDescent="0.35">
      <c r="B17" s="66"/>
      <c r="C17" s="66"/>
      <c r="D17" s="66"/>
      <c r="E17" s="66"/>
      <c r="F17" s="66"/>
      <c r="G17" s="66"/>
      <c r="H17" s="66"/>
      <c r="I17" s="66"/>
      <c r="J17" s="66"/>
      <c r="K17" s="66"/>
      <c r="L17" s="66"/>
      <c r="M17" s="66"/>
      <c r="N17" s="66"/>
      <c r="O17" s="66"/>
    </row>
    <row r="18" spans="2:15" x14ac:dyDescent="0.35">
      <c r="B18" s="66"/>
      <c r="C18" s="66"/>
      <c r="D18" s="66"/>
      <c r="E18" s="66"/>
      <c r="F18" s="66"/>
      <c r="G18" s="66"/>
      <c r="H18" s="66"/>
      <c r="I18" s="66"/>
      <c r="J18" s="66"/>
      <c r="K18" s="66"/>
      <c r="L18" s="66"/>
      <c r="M18" s="66"/>
      <c r="N18" s="66"/>
      <c r="O18" s="66"/>
    </row>
    <row r="19" spans="2:15" x14ac:dyDescent="0.35">
      <c r="B19" s="66"/>
      <c r="C19" s="66"/>
      <c r="D19" s="66"/>
      <c r="E19" s="66"/>
      <c r="F19" s="66"/>
      <c r="G19" s="66"/>
      <c r="H19" s="66"/>
      <c r="I19" s="66"/>
      <c r="J19" s="66"/>
      <c r="K19" s="66"/>
      <c r="L19" s="66"/>
      <c r="M19" s="66"/>
      <c r="N19" s="66"/>
      <c r="O19" s="66"/>
    </row>
    <row r="20" spans="2:15" x14ac:dyDescent="0.35">
      <c r="B20" s="66"/>
      <c r="C20" s="66"/>
      <c r="D20" s="66"/>
      <c r="E20" s="66"/>
      <c r="F20" s="66"/>
      <c r="G20" s="66"/>
      <c r="H20" s="66"/>
      <c r="I20" s="66"/>
      <c r="J20" s="66"/>
      <c r="K20" s="66"/>
      <c r="L20" s="66"/>
      <c r="M20" s="66"/>
      <c r="N20" s="66"/>
      <c r="O20" s="66"/>
    </row>
    <row r="21" spans="2:15" x14ac:dyDescent="0.35">
      <c r="B21" s="66"/>
      <c r="C21" s="66"/>
      <c r="D21" s="66"/>
      <c r="E21" s="66"/>
      <c r="F21" s="66"/>
      <c r="G21" s="66"/>
      <c r="H21" s="66"/>
      <c r="I21" s="66"/>
      <c r="J21" s="66"/>
      <c r="K21" s="66"/>
      <c r="L21" s="66"/>
      <c r="M21" s="66"/>
      <c r="N21" s="66"/>
      <c r="O21" s="66"/>
    </row>
    <row r="22" spans="2:15" x14ac:dyDescent="0.35">
      <c r="B22" s="66"/>
      <c r="C22" s="66"/>
      <c r="D22" s="66"/>
      <c r="E22" s="66"/>
      <c r="F22" s="66"/>
      <c r="G22" s="66"/>
      <c r="H22" s="66"/>
      <c r="I22" s="66"/>
      <c r="J22" s="66"/>
      <c r="K22" s="66"/>
      <c r="L22" s="66"/>
      <c r="M22" s="66"/>
      <c r="N22" s="66"/>
      <c r="O22" s="66"/>
    </row>
    <row r="23" spans="2:15" x14ac:dyDescent="0.35">
      <c r="B23" s="66"/>
      <c r="C23" s="66"/>
      <c r="D23" s="66"/>
      <c r="E23" s="66"/>
      <c r="F23" s="66"/>
      <c r="G23" s="66"/>
      <c r="H23" s="66"/>
      <c r="I23" s="66"/>
      <c r="J23" s="66"/>
      <c r="K23" s="66"/>
      <c r="L23" s="66"/>
      <c r="M23" s="66"/>
      <c r="N23" s="66"/>
      <c r="O23" s="66"/>
    </row>
    <row r="24" spans="2:15" x14ac:dyDescent="0.35">
      <c r="B24" s="66"/>
      <c r="C24" s="66"/>
      <c r="D24" s="66"/>
      <c r="E24" s="66"/>
      <c r="F24" s="66"/>
      <c r="G24" s="66"/>
      <c r="H24" s="66"/>
      <c r="I24" s="66"/>
      <c r="J24" s="66"/>
      <c r="K24" s="66"/>
      <c r="L24" s="66"/>
      <c r="M24" s="66"/>
      <c r="N24" s="66"/>
      <c r="O24" s="66"/>
    </row>
    <row r="25" spans="2:15" x14ac:dyDescent="0.35">
      <c r="B25" s="66"/>
      <c r="D25" s="66"/>
      <c r="E25" s="66"/>
      <c r="F25" s="66"/>
      <c r="G25" s="66"/>
      <c r="H25" s="66"/>
      <c r="I25" s="66"/>
      <c r="J25" s="66"/>
      <c r="K25" s="66"/>
      <c r="L25" s="66"/>
      <c r="M25" s="66"/>
      <c r="N25" s="66"/>
      <c r="O25" s="66"/>
    </row>
    <row r="26" spans="2:15" x14ac:dyDescent="0.35">
      <c r="B26" s="66"/>
      <c r="C26" s="66"/>
      <c r="D26" s="66"/>
      <c r="E26" s="66"/>
      <c r="F26" s="66"/>
      <c r="G26" s="66"/>
      <c r="H26" s="66"/>
      <c r="I26" s="66"/>
      <c r="J26" s="66"/>
      <c r="K26" s="66"/>
      <c r="L26" s="66"/>
      <c r="M26" s="66"/>
      <c r="N26" s="66"/>
      <c r="O26" s="66"/>
    </row>
    <row r="27" spans="2:15" x14ac:dyDescent="0.35">
      <c r="B27" s="66"/>
      <c r="C27" s="66"/>
      <c r="D27" s="66"/>
      <c r="E27" s="66"/>
      <c r="F27" s="66"/>
      <c r="G27" s="66"/>
      <c r="H27" s="66"/>
      <c r="I27" s="66"/>
      <c r="J27" s="66"/>
      <c r="K27" s="66"/>
      <c r="L27" s="66"/>
      <c r="M27" s="66"/>
      <c r="N27" s="66"/>
      <c r="O27" s="66"/>
    </row>
    <row r="28" spans="2:15" x14ac:dyDescent="0.35">
      <c r="B28" s="66"/>
      <c r="C28" s="66"/>
      <c r="D28" s="66"/>
      <c r="E28" s="66"/>
      <c r="F28" s="66"/>
      <c r="G28" s="66"/>
      <c r="H28" s="66"/>
      <c r="I28" s="66"/>
      <c r="J28" s="66"/>
      <c r="K28" s="66"/>
      <c r="L28" s="66"/>
      <c r="M28" s="66"/>
      <c r="N28" s="66"/>
      <c r="O28" s="66"/>
    </row>
    <row r="29" spans="2:15" x14ac:dyDescent="0.35">
      <c r="B29" s="66"/>
      <c r="C29" s="66"/>
      <c r="D29" s="66"/>
      <c r="E29" s="66"/>
      <c r="F29" s="66"/>
      <c r="G29" s="66"/>
      <c r="H29" s="66"/>
      <c r="I29" s="66"/>
      <c r="J29" s="66"/>
      <c r="K29" s="66"/>
      <c r="L29" s="66"/>
      <c r="M29" s="66"/>
      <c r="N29" s="66"/>
      <c r="O29" s="66"/>
    </row>
    <row r="30" spans="2:15" x14ac:dyDescent="0.35">
      <c r="B30" s="66"/>
      <c r="C30" s="66"/>
      <c r="D30" s="66"/>
      <c r="E30" s="66"/>
      <c r="F30" s="66"/>
      <c r="G30" s="66"/>
      <c r="H30" s="66"/>
      <c r="I30" s="66"/>
      <c r="J30" s="66"/>
      <c r="K30" s="66"/>
      <c r="L30" s="66"/>
      <c r="M30" s="66"/>
      <c r="N30" s="66"/>
      <c r="O30" s="66"/>
    </row>
    <row r="31" spans="2:15" x14ac:dyDescent="0.35">
      <c r="B31" s="66"/>
      <c r="C31" s="66"/>
      <c r="D31" s="66"/>
      <c r="E31" s="66"/>
      <c r="F31" s="66"/>
      <c r="G31" s="66"/>
      <c r="H31" s="66"/>
      <c r="I31" s="66"/>
      <c r="J31" s="66"/>
      <c r="K31" s="66"/>
      <c r="L31" s="66"/>
      <c r="M31" s="66"/>
      <c r="N31" s="66"/>
      <c r="O31" s="66"/>
    </row>
    <row r="32" spans="2:15" x14ac:dyDescent="0.35">
      <c r="B32" s="66"/>
      <c r="C32" s="66"/>
      <c r="D32" s="66"/>
      <c r="E32" s="66"/>
      <c r="F32" s="66"/>
      <c r="G32" s="66"/>
      <c r="H32" s="66"/>
      <c r="I32" s="66"/>
      <c r="J32" s="66"/>
      <c r="K32" s="66"/>
      <c r="L32" s="66"/>
      <c r="M32" s="66"/>
      <c r="N32" s="66"/>
      <c r="O32" s="66"/>
    </row>
    <row r="33" spans="2:15" x14ac:dyDescent="0.35">
      <c r="B33" s="66"/>
      <c r="C33" s="66"/>
      <c r="D33" s="66"/>
      <c r="E33" s="66"/>
      <c r="F33" s="66"/>
      <c r="G33" s="66"/>
      <c r="H33" s="66"/>
      <c r="I33" s="66"/>
      <c r="J33" s="66"/>
      <c r="K33" s="66"/>
      <c r="L33" s="66"/>
      <c r="M33" s="66"/>
      <c r="N33" s="66"/>
      <c r="O33" s="66"/>
    </row>
    <row r="34" spans="2:15" x14ac:dyDescent="0.35">
      <c r="B34" s="66"/>
      <c r="C34" s="66"/>
      <c r="D34" s="66"/>
      <c r="E34" s="66"/>
      <c r="F34" s="66"/>
      <c r="G34" s="66"/>
      <c r="I34" s="66"/>
      <c r="J34" s="66"/>
      <c r="K34" s="66"/>
      <c r="L34" s="66"/>
      <c r="M34" s="66"/>
      <c r="N34" s="66"/>
      <c r="O34" s="66"/>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workbookViewId="0">
      <selection activeCell="U11" sqref="U11"/>
    </sheetView>
  </sheetViews>
  <sheetFormatPr defaultRowHeight="14.5" x14ac:dyDescent="0.35"/>
  <sheetData>
    <row r="1" spans="1:16" x14ac:dyDescent="0.35">
      <c r="A1" s="66" t="s">
        <v>386</v>
      </c>
    </row>
    <row r="3" spans="1:16" x14ac:dyDescent="0.35">
      <c r="M3" s="66"/>
      <c r="N3" s="66"/>
    </row>
    <row r="6" spans="1:16" x14ac:dyDescent="0.35">
      <c r="O6" s="244"/>
      <c r="P6" s="244"/>
    </row>
    <row r="8" spans="1:16" x14ac:dyDescent="0.35">
      <c r="M8" s="66"/>
      <c r="N8" s="66"/>
    </row>
    <row r="9" spans="1:16" x14ac:dyDescent="0.35">
      <c r="B9" s="66"/>
      <c r="C9" s="66"/>
      <c r="D9" s="66"/>
      <c r="E9" s="66"/>
      <c r="F9" s="66"/>
      <c r="G9" s="66"/>
      <c r="H9" s="66"/>
      <c r="I9" s="66"/>
      <c r="J9" s="66"/>
      <c r="K9" s="66"/>
      <c r="L9" s="66"/>
      <c r="M9" s="66"/>
      <c r="N9" s="66"/>
    </row>
    <row r="10" spans="1:16" x14ac:dyDescent="0.35">
      <c r="B10" s="66"/>
      <c r="C10" s="66"/>
      <c r="D10" s="66"/>
      <c r="E10" s="66"/>
      <c r="F10" s="66"/>
      <c r="G10" s="66"/>
      <c r="H10" s="66"/>
      <c r="I10" s="66"/>
      <c r="J10" s="66"/>
      <c r="K10" s="66"/>
      <c r="L10" s="66"/>
      <c r="M10" s="66"/>
      <c r="N10" s="66"/>
    </row>
    <row r="11" spans="1:16" x14ac:dyDescent="0.35">
      <c r="B11" s="66"/>
      <c r="C11" s="66"/>
      <c r="D11" s="66"/>
      <c r="E11" s="66"/>
      <c r="F11" s="66"/>
      <c r="G11" s="66"/>
      <c r="H11" s="66"/>
      <c r="I11" s="66"/>
      <c r="J11" s="66"/>
      <c r="K11" s="66"/>
      <c r="L11" s="66"/>
      <c r="M11" s="66"/>
      <c r="N11" s="66"/>
    </row>
    <row r="12" spans="1:16" x14ac:dyDescent="0.35">
      <c r="B12" s="66" t="s">
        <v>1100</v>
      </c>
      <c r="M12" s="66"/>
      <c r="N12" s="66"/>
    </row>
    <row r="13" spans="1:16" x14ac:dyDescent="0.35">
      <c r="B13" s="66"/>
      <c r="C13" s="66"/>
      <c r="D13" s="66"/>
      <c r="E13" s="66"/>
      <c r="F13" s="66"/>
      <c r="G13" s="66"/>
      <c r="H13" s="66"/>
      <c r="I13" s="66"/>
      <c r="J13" s="66"/>
      <c r="K13" s="66"/>
      <c r="L13" s="66"/>
      <c r="M13" s="66"/>
      <c r="N13" s="66"/>
    </row>
    <row r="14" spans="1:16" x14ac:dyDescent="0.35">
      <c r="B14" s="107" t="s">
        <v>0</v>
      </c>
      <c r="C14" s="2" t="s">
        <v>1</v>
      </c>
      <c r="D14" s="2" t="s">
        <v>2</v>
      </c>
      <c r="E14" s="2" t="s">
        <v>3</v>
      </c>
      <c r="F14" s="2" t="s">
        <v>4</v>
      </c>
      <c r="G14" s="2" t="s">
        <v>5</v>
      </c>
      <c r="H14" s="107" t="s">
        <v>6</v>
      </c>
      <c r="I14" s="2" t="s">
        <v>7</v>
      </c>
      <c r="J14" s="2" t="s">
        <v>8</v>
      </c>
      <c r="K14" s="2" t="s">
        <v>9</v>
      </c>
      <c r="L14" s="2" t="s">
        <v>10</v>
      </c>
      <c r="M14" s="2" t="s">
        <v>11</v>
      </c>
      <c r="N14" s="2" t="s">
        <v>12</v>
      </c>
    </row>
    <row r="15" spans="1:16" x14ac:dyDescent="0.35">
      <c r="A15" s="299" t="s">
        <v>1099</v>
      </c>
      <c r="B15" s="68">
        <f>+SUM(B16:B17)</f>
        <v>0</v>
      </c>
      <c r="C15" s="68">
        <f t="shared" ref="C15:M15" si="0">+SUM(C16:C17)</f>
        <v>1</v>
      </c>
      <c r="D15" s="68">
        <f t="shared" si="0"/>
        <v>1</v>
      </c>
      <c r="E15" s="68">
        <f t="shared" si="0"/>
        <v>3</v>
      </c>
      <c r="F15" s="68">
        <f t="shared" si="0"/>
        <v>3</v>
      </c>
      <c r="G15" s="68">
        <f t="shared" si="0"/>
        <v>1</v>
      </c>
      <c r="H15" s="68">
        <f t="shared" si="0"/>
        <v>2</v>
      </c>
      <c r="I15" s="68">
        <f t="shared" si="0"/>
        <v>2</v>
      </c>
      <c r="J15" s="68">
        <f t="shared" si="0"/>
        <v>6</v>
      </c>
      <c r="K15" s="68">
        <f t="shared" si="0"/>
        <v>7</v>
      </c>
      <c r="L15" s="68">
        <f t="shared" si="0"/>
        <v>1</v>
      </c>
      <c r="M15" s="68">
        <f t="shared" si="0"/>
        <v>1</v>
      </c>
      <c r="N15" s="68">
        <f>+SUM(B15:M15)</f>
        <v>28</v>
      </c>
    </row>
    <row r="16" spans="1:16" x14ac:dyDescent="0.35">
      <c r="A16" s="319" t="s">
        <v>387</v>
      </c>
      <c r="B16" s="244"/>
      <c r="C16" s="252">
        <v>1</v>
      </c>
      <c r="D16" s="252">
        <v>1</v>
      </c>
      <c r="E16" s="252">
        <v>3</v>
      </c>
      <c r="F16" s="252">
        <v>2</v>
      </c>
      <c r="G16" s="252"/>
      <c r="H16" s="252"/>
      <c r="I16" s="252">
        <v>1</v>
      </c>
      <c r="J16" s="252">
        <v>2</v>
      </c>
      <c r="K16" s="252">
        <v>2</v>
      </c>
      <c r="L16" s="252">
        <v>1</v>
      </c>
      <c r="M16" s="252"/>
      <c r="N16" s="68">
        <f t="shared" ref="N16:N17" si="1">+SUM(B16:M16)</f>
        <v>13</v>
      </c>
    </row>
    <row r="17" spans="1:14" x14ac:dyDescent="0.35">
      <c r="A17" s="307" t="s">
        <v>388</v>
      </c>
      <c r="B17" s="116"/>
      <c r="C17" s="125"/>
      <c r="D17" s="125"/>
      <c r="E17" s="125"/>
      <c r="F17" s="125">
        <v>1</v>
      </c>
      <c r="G17" s="125">
        <v>1</v>
      </c>
      <c r="H17" s="125">
        <v>2</v>
      </c>
      <c r="I17" s="125">
        <v>1</v>
      </c>
      <c r="J17" s="125">
        <v>4</v>
      </c>
      <c r="K17" s="125">
        <v>5</v>
      </c>
      <c r="L17" s="125"/>
      <c r="M17" s="125">
        <v>1</v>
      </c>
      <c r="N17" s="68">
        <f t="shared" si="1"/>
        <v>15</v>
      </c>
    </row>
    <row r="18" spans="1:14" x14ac:dyDescent="0.35">
      <c r="B18" s="66"/>
      <c r="C18" s="66"/>
      <c r="D18" s="66"/>
      <c r="E18" s="66"/>
      <c r="F18" s="66"/>
      <c r="G18" s="66"/>
      <c r="H18" s="66"/>
      <c r="I18" s="66"/>
      <c r="J18" s="66"/>
      <c r="K18" s="66"/>
      <c r="L18" s="66"/>
      <c r="M18" s="66"/>
      <c r="N18" s="66"/>
    </row>
    <row r="19" spans="1:14" x14ac:dyDescent="0.35">
      <c r="B19" s="66"/>
      <c r="C19" s="66"/>
      <c r="D19" s="66"/>
      <c r="E19" s="66"/>
      <c r="F19" s="66"/>
      <c r="G19" s="66"/>
      <c r="H19" s="66"/>
      <c r="I19" s="66"/>
      <c r="J19" s="66"/>
      <c r="K19" s="66"/>
      <c r="L19" s="66"/>
      <c r="M19" s="66"/>
      <c r="N19" s="66"/>
    </row>
    <row r="20" spans="1:14" x14ac:dyDescent="0.35">
      <c r="B20" s="66"/>
      <c r="C20" s="66"/>
      <c r="D20" s="66"/>
      <c r="E20" s="66"/>
      <c r="F20" s="66"/>
      <c r="G20" s="66"/>
      <c r="H20" s="66"/>
      <c r="I20" s="66"/>
      <c r="J20" s="66"/>
      <c r="K20" s="66"/>
      <c r="L20" s="66"/>
      <c r="M20" s="66"/>
      <c r="N20" s="66"/>
    </row>
    <row r="21" spans="1:14" x14ac:dyDescent="0.35">
      <c r="B21" s="66"/>
      <c r="C21" s="66"/>
      <c r="D21" s="66"/>
      <c r="E21" s="66"/>
      <c r="F21" s="66"/>
      <c r="G21" s="66"/>
      <c r="H21" s="66"/>
      <c r="I21" s="66"/>
      <c r="J21" s="66"/>
      <c r="K21" s="66"/>
      <c r="L21" s="66"/>
      <c r="M21" s="66"/>
      <c r="N21" s="66"/>
    </row>
    <row r="22" spans="1:14" x14ac:dyDescent="0.35">
      <c r="B22" s="66"/>
      <c r="C22" s="66"/>
      <c r="D22" s="66"/>
      <c r="E22" s="66"/>
      <c r="F22" s="66"/>
      <c r="G22" s="66"/>
      <c r="H22" s="66"/>
      <c r="I22" s="66"/>
      <c r="J22" s="66"/>
      <c r="K22" s="66"/>
      <c r="L22" s="66"/>
      <c r="M22" s="66"/>
      <c r="N22" s="66"/>
    </row>
    <row r="23" spans="1:14" x14ac:dyDescent="0.35">
      <c r="B23" s="66"/>
      <c r="C23" s="66"/>
      <c r="D23" s="66"/>
      <c r="E23" s="66"/>
      <c r="F23" s="66"/>
      <c r="G23" s="66"/>
      <c r="H23" s="66"/>
      <c r="I23" s="66"/>
      <c r="J23" s="66"/>
      <c r="K23" s="66"/>
      <c r="L23" s="66"/>
      <c r="M23" s="66"/>
      <c r="N23" s="66"/>
    </row>
    <row r="24" spans="1:14" x14ac:dyDescent="0.35">
      <c r="B24" s="66"/>
      <c r="C24" s="66"/>
      <c r="D24" s="66"/>
      <c r="E24" s="66"/>
      <c r="F24" s="66"/>
      <c r="G24" s="66"/>
      <c r="H24" s="66"/>
      <c r="I24" s="66"/>
      <c r="J24" s="66"/>
      <c r="K24" s="66"/>
      <c r="L24" s="66"/>
      <c r="M24" s="66"/>
      <c r="N24" s="66"/>
    </row>
    <row r="25" spans="1:14" x14ac:dyDescent="0.35">
      <c r="B25" s="66"/>
      <c r="C25" s="66"/>
      <c r="D25" s="66"/>
      <c r="F25" s="66"/>
      <c r="G25" s="66"/>
      <c r="H25" s="66"/>
      <c r="I25" s="66"/>
      <c r="J25" s="66"/>
      <c r="K25" s="66"/>
      <c r="L25" s="66"/>
      <c r="M25" s="66"/>
      <c r="N25" s="66"/>
    </row>
    <row r="26" spans="1:14" x14ac:dyDescent="0.35">
      <c r="B26" s="66"/>
      <c r="C26" s="66"/>
      <c r="D26" s="66"/>
      <c r="E26" s="66"/>
      <c r="F26" s="66"/>
      <c r="G26" s="66"/>
      <c r="H26" s="66"/>
      <c r="I26" s="66"/>
      <c r="J26" s="66"/>
      <c r="K26" s="66"/>
      <c r="L26" s="66"/>
      <c r="M26" s="66"/>
      <c r="N26" s="66"/>
    </row>
    <row r="27" spans="1:14" x14ac:dyDescent="0.35">
      <c r="B27" s="66"/>
      <c r="C27" s="66"/>
      <c r="D27" s="66"/>
      <c r="E27" s="66"/>
      <c r="F27" s="66"/>
      <c r="G27" s="66"/>
      <c r="H27" s="66"/>
      <c r="I27" s="66"/>
      <c r="J27" s="66"/>
      <c r="K27" s="66"/>
      <c r="L27" s="66"/>
      <c r="M27" s="66"/>
      <c r="N27" s="66"/>
    </row>
    <row r="28" spans="1:14" x14ac:dyDescent="0.35">
      <c r="B28" s="66"/>
      <c r="C28" s="66"/>
      <c r="D28" s="66"/>
      <c r="E28" s="66"/>
      <c r="F28" s="66"/>
      <c r="G28" s="66"/>
      <c r="H28" s="66"/>
      <c r="I28" s="66"/>
      <c r="J28" s="66"/>
      <c r="K28" s="66"/>
      <c r="L28" s="66"/>
      <c r="M28" s="66"/>
      <c r="N28" s="66"/>
    </row>
    <row r="29" spans="1:14" x14ac:dyDescent="0.35">
      <c r="B29" s="66"/>
      <c r="C29" s="66"/>
      <c r="D29" s="66"/>
      <c r="E29" s="66"/>
      <c r="F29" s="66"/>
      <c r="G29" s="66"/>
      <c r="H29" s="66"/>
      <c r="I29" s="66"/>
      <c r="J29" s="66"/>
      <c r="K29" s="66"/>
      <c r="L29" s="66"/>
      <c r="M29" s="66"/>
      <c r="N29" s="66"/>
    </row>
    <row r="30" spans="1:14" x14ac:dyDescent="0.35">
      <c r="B30" s="66"/>
      <c r="C30" s="66"/>
      <c r="D30" s="66"/>
      <c r="E30" s="66"/>
      <c r="F30" s="66"/>
      <c r="G30" s="66"/>
      <c r="H30" s="66"/>
      <c r="I30" s="66"/>
      <c r="J30" s="66"/>
      <c r="K30" s="66"/>
      <c r="L30" s="66"/>
      <c r="M30" s="66"/>
      <c r="N30" s="66"/>
    </row>
    <row r="31" spans="1:14" x14ac:dyDescent="0.35">
      <c r="B31" s="66"/>
      <c r="C31" s="66"/>
      <c r="D31" s="66"/>
      <c r="E31" s="66"/>
      <c r="F31" s="66"/>
      <c r="H31" s="66"/>
      <c r="I31" s="66"/>
      <c r="J31" s="66"/>
      <c r="K31" s="66"/>
      <c r="L31" s="66"/>
      <c r="M31" s="66"/>
      <c r="N31" s="66"/>
    </row>
    <row r="32" spans="1:14" x14ac:dyDescent="0.35">
      <c r="B32" s="66"/>
      <c r="C32" s="66"/>
      <c r="D32" s="66"/>
      <c r="E32" s="66"/>
      <c r="F32" s="66"/>
      <c r="G32" s="66"/>
      <c r="H32" s="66"/>
      <c r="I32" s="66"/>
      <c r="J32" s="66"/>
      <c r="K32" s="66"/>
      <c r="L32" s="66"/>
      <c r="M32" s="66"/>
      <c r="N32" s="66"/>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topLeftCell="B1" workbookViewId="0">
      <selection activeCell="F17" sqref="F17"/>
    </sheetView>
  </sheetViews>
  <sheetFormatPr defaultRowHeight="14.5" x14ac:dyDescent="0.35"/>
  <sheetData>
    <row r="1" spans="1:20" x14ac:dyDescent="0.35">
      <c r="A1" s="39" t="s">
        <v>389</v>
      </c>
    </row>
    <row r="3" spans="1:20" x14ac:dyDescent="0.35">
      <c r="N3" s="66"/>
      <c r="O3" s="66"/>
    </row>
    <row r="4" spans="1:20" x14ac:dyDescent="0.35">
      <c r="N4" s="66"/>
    </row>
    <row r="5" spans="1:20" s="66" customFormat="1" x14ac:dyDescent="0.35">
      <c r="B5" s="68"/>
      <c r="C5" s="68"/>
      <c r="D5" s="68"/>
      <c r="E5" s="68"/>
      <c r="F5" s="68"/>
      <c r="G5" s="68"/>
      <c r="H5" s="68"/>
      <c r="I5" s="68"/>
      <c r="J5" s="97"/>
      <c r="K5" s="382"/>
      <c r="L5" s="382"/>
      <c r="M5" s="382"/>
      <c r="N5" s="382"/>
      <c r="O5" s="382"/>
      <c r="P5" s="382"/>
      <c r="Q5" s="34"/>
      <c r="R5" s="34"/>
      <c r="S5" s="34"/>
      <c r="T5" s="34"/>
    </row>
    <row r="6" spans="1:20" s="66" customFormat="1" x14ac:dyDescent="0.35">
      <c r="O6" s="34"/>
      <c r="P6" s="34"/>
      <c r="Q6" s="34"/>
      <c r="R6" s="34"/>
      <c r="S6" s="34"/>
      <c r="T6" s="34"/>
    </row>
    <row r="7" spans="1:20" s="66" customFormat="1" x14ac:dyDescent="0.35">
      <c r="O7" s="34"/>
      <c r="P7" s="34"/>
      <c r="Q7" s="34"/>
      <c r="R7" s="34"/>
      <c r="S7" s="34"/>
      <c r="T7" s="34"/>
    </row>
    <row r="8" spans="1:20" s="66" customFormat="1" x14ac:dyDescent="0.35">
      <c r="O8" s="34"/>
      <c r="P8" s="34"/>
      <c r="Q8" s="34"/>
      <c r="R8" s="34"/>
      <c r="S8" s="34"/>
      <c r="T8" s="34"/>
    </row>
    <row r="9" spans="1:20" x14ac:dyDescent="0.35">
      <c r="P9" s="248"/>
    </row>
    <row r="10" spans="1:20" x14ac:dyDescent="0.35">
      <c r="P10" s="245"/>
      <c r="Q10" s="245"/>
      <c r="R10" s="245"/>
      <c r="S10" s="245"/>
    </row>
    <row r="11" spans="1:20" x14ac:dyDescent="0.35">
      <c r="A11" s="66"/>
      <c r="B11" s="66" t="s">
        <v>1118</v>
      </c>
      <c r="C11" s="69"/>
      <c r="D11" s="69"/>
      <c r="E11" s="69"/>
      <c r="F11" s="69"/>
      <c r="G11" s="69"/>
      <c r="H11" s="69"/>
      <c r="I11" s="69"/>
      <c r="J11" s="69"/>
      <c r="K11" s="69"/>
      <c r="L11" s="69"/>
      <c r="M11" s="69"/>
      <c r="N11" s="66"/>
      <c r="O11" s="75"/>
    </row>
    <row r="12" spans="1:20" x14ac:dyDescent="0.35">
      <c r="A12" s="66"/>
      <c r="B12" s="68" t="s">
        <v>0</v>
      </c>
      <c r="C12" s="68" t="s">
        <v>1</v>
      </c>
      <c r="D12" s="68" t="s">
        <v>2</v>
      </c>
      <c r="E12" s="68" t="s">
        <v>3</v>
      </c>
      <c r="F12" s="68" t="s">
        <v>4</v>
      </c>
      <c r="G12" s="68" t="s">
        <v>5</v>
      </c>
      <c r="H12" s="68" t="s">
        <v>6</v>
      </c>
      <c r="I12" s="68" t="s">
        <v>7</v>
      </c>
      <c r="J12" s="68" t="s">
        <v>8</v>
      </c>
      <c r="K12" s="68" t="s">
        <v>9</v>
      </c>
      <c r="L12" s="68" t="s">
        <v>10</v>
      </c>
      <c r="M12" s="68" t="s">
        <v>11</v>
      </c>
      <c r="N12" s="66"/>
      <c r="O12" s="66"/>
    </row>
    <row r="13" spans="1:20" x14ac:dyDescent="0.35">
      <c r="A13" s="127"/>
      <c r="B13" s="68">
        <f>+SUM(B14:B15)</f>
        <v>15</v>
      </c>
      <c r="C13" s="68">
        <f t="shared" ref="C13:M13" si="0">+SUM(C14:C15)</f>
        <v>13</v>
      </c>
      <c r="D13" s="68">
        <f t="shared" si="0"/>
        <v>10</v>
      </c>
      <c r="E13" s="68">
        <f t="shared" si="0"/>
        <v>2</v>
      </c>
      <c r="F13" s="68">
        <f t="shared" si="0"/>
        <v>3</v>
      </c>
      <c r="G13" s="68">
        <f t="shared" si="0"/>
        <v>0</v>
      </c>
      <c r="H13" s="68">
        <f t="shared" si="0"/>
        <v>1</v>
      </c>
      <c r="I13" s="68">
        <f t="shared" si="0"/>
        <v>9</v>
      </c>
      <c r="J13" s="68">
        <f t="shared" si="0"/>
        <v>21</v>
      </c>
      <c r="K13" s="68">
        <f t="shared" si="0"/>
        <v>12</v>
      </c>
      <c r="L13" s="68">
        <f t="shared" si="0"/>
        <v>19</v>
      </c>
      <c r="M13" s="68">
        <f t="shared" si="0"/>
        <v>6</v>
      </c>
      <c r="N13" s="66"/>
      <c r="O13" s="66"/>
    </row>
    <row r="14" spans="1:20" x14ac:dyDescent="0.35">
      <c r="A14" s="398" t="s">
        <v>393</v>
      </c>
      <c r="B14" s="399">
        <v>13</v>
      </c>
      <c r="C14" s="399">
        <v>5</v>
      </c>
      <c r="D14" s="399">
        <v>7</v>
      </c>
      <c r="E14" s="399">
        <v>2</v>
      </c>
      <c r="F14" s="399">
        <v>3</v>
      </c>
      <c r="G14" s="399"/>
      <c r="H14" s="399">
        <v>1</v>
      </c>
      <c r="I14" s="399">
        <v>4</v>
      </c>
      <c r="J14" s="399">
        <v>15</v>
      </c>
      <c r="K14" s="399">
        <v>12</v>
      </c>
      <c r="L14" s="399">
        <v>16</v>
      </c>
      <c r="M14" s="399">
        <v>5</v>
      </c>
      <c r="N14" s="402" t="s">
        <v>390</v>
      </c>
      <c r="O14" s="66"/>
    </row>
    <row r="15" spans="1:20" x14ac:dyDescent="0.35">
      <c r="A15" s="400" t="s">
        <v>388</v>
      </c>
      <c r="B15" s="401">
        <v>2</v>
      </c>
      <c r="C15" s="401">
        <v>8</v>
      </c>
      <c r="D15" s="401">
        <v>3</v>
      </c>
      <c r="E15" s="401"/>
      <c r="F15" s="401"/>
      <c r="G15" s="401"/>
      <c r="H15" s="401"/>
      <c r="I15" s="401">
        <v>5</v>
      </c>
      <c r="J15" s="401">
        <v>6</v>
      </c>
      <c r="K15" s="401"/>
      <c r="L15" s="401">
        <v>3</v>
      </c>
      <c r="M15" s="401">
        <v>1</v>
      </c>
      <c r="N15" s="403" t="s">
        <v>392</v>
      </c>
      <c r="O15" s="66"/>
    </row>
    <row r="16" spans="1:20" x14ac:dyDescent="0.35">
      <c r="B16" s="66"/>
      <c r="C16" s="66"/>
      <c r="D16" s="66"/>
      <c r="E16" s="66"/>
      <c r="F16" s="66"/>
      <c r="G16" s="66"/>
      <c r="H16" s="66"/>
      <c r="I16" s="66"/>
      <c r="J16" s="66"/>
      <c r="K16" s="66"/>
      <c r="L16" s="66"/>
      <c r="M16" s="66"/>
      <c r="N16" s="66"/>
      <c r="O16" s="66"/>
    </row>
    <row r="17" spans="2:15" x14ac:dyDescent="0.35">
      <c r="B17" s="66"/>
      <c r="C17" s="66"/>
      <c r="D17" s="66"/>
      <c r="E17" s="66"/>
      <c r="F17" s="66"/>
      <c r="G17" s="66"/>
      <c r="H17" s="66"/>
      <c r="I17" s="66"/>
      <c r="J17" s="66"/>
      <c r="K17" s="66"/>
      <c r="L17" s="66"/>
      <c r="M17" s="66"/>
      <c r="N17" s="66"/>
      <c r="O17" s="66"/>
    </row>
    <row r="18" spans="2:15" x14ac:dyDescent="0.35">
      <c r="B18" s="66"/>
      <c r="C18" s="66"/>
      <c r="D18" s="66"/>
      <c r="E18" s="66"/>
      <c r="F18" s="66"/>
      <c r="G18" s="66"/>
      <c r="H18" s="66"/>
      <c r="I18" s="66"/>
      <c r="J18" s="66"/>
      <c r="K18" s="66"/>
      <c r="L18" s="66"/>
      <c r="M18" s="66"/>
      <c r="N18" s="66"/>
      <c r="O18" s="66"/>
    </row>
    <row r="19" spans="2:15" x14ac:dyDescent="0.35">
      <c r="B19" s="66"/>
      <c r="C19" s="66"/>
      <c r="D19" s="66"/>
      <c r="E19" s="66"/>
      <c r="F19" s="66"/>
      <c r="G19" s="66"/>
      <c r="H19" s="66"/>
      <c r="I19" s="66"/>
      <c r="J19" s="66"/>
      <c r="K19" s="66"/>
      <c r="L19" s="66"/>
      <c r="M19" s="66"/>
      <c r="N19" s="66"/>
      <c r="O19" s="66"/>
    </row>
    <row r="20" spans="2:15" x14ac:dyDescent="0.35">
      <c r="B20" s="66"/>
      <c r="C20" s="66"/>
      <c r="D20" s="66"/>
      <c r="E20" s="66"/>
      <c r="F20" s="66"/>
      <c r="G20" s="66"/>
      <c r="H20" s="66"/>
      <c r="I20" s="66"/>
      <c r="J20" s="66"/>
      <c r="K20" s="66"/>
      <c r="L20" s="66"/>
      <c r="M20" s="66"/>
      <c r="N20" s="66"/>
      <c r="O20" s="66"/>
    </row>
    <row r="21" spans="2:15" x14ac:dyDescent="0.35">
      <c r="B21" s="66"/>
      <c r="C21" s="66"/>
      <c r="D21" s="66"/>
      <c r="E21" s="66"/>
      <c r="F21" s="66"/>
      <c r="G21" s="66"/>
      <c r="H21" s="66"/>
      <c r="I21" s="66"/>
      <c r="J21" s="66"/>
      <c r="K21" s="66"/>
      <c r="L21" s="66"/>
      <c r="M21" s="66"/>
      <c r="N21" s="66"/>
      <c r="O21" s="66"/>
    </row>
    <row r="22" spans="2:15" x14ac:dyDescent="0.35">
      <c r="B22" s="66"/>
      <c r="C22" s="66"/>
      <c r="D22" s="66"/>
      <c r="E22" s="66"/>
      <c r="F22" s="66"/>
      <c r="G22" s="66"/>
      <c r="H22" s="66"/>
      <c r="I22" s="66"/>
      <c r="J22" s="66"/>
      <c r="K22" s="66"/>
      <c r="L22" s="66"/>
      <c r="M22" s="66"/>
      <c r="N22" s="66"/>
      <c r="O22" s="66"/>
    </row>
    <row r="23" spans="2:15" x14ac:dyDescent="0.35">
      <c r="B23" s="66"/>
      <c r="C23" s="66"/>
      <c r="D23" s="66"/>
      <c r="E23" s="66"/>
      <c r="F23" s="66"/>
      <c r="G23" s="66"/>
      <c r="H23" s="66"/>
      <c r="I23" s="66"/>
      <c r="J23" s="66"/>
      <c r="K23" s="66"/>
      <c r="L23" s="66"/>
      <c r="M23" s="66"/>
      <c r="N23" s="66"/>
      <c r="O23" s="66"/>
    </row>
    <row r="24" spans="2:15" x14ac:dyDescent="0.35">
      <c r="B24" s="66"/>
      <c r="C24" s="66"/>
      <c r="D24" s="66"/>
      <c r="E24" s="66"/>
      <c r="F24" s="66"/>
      <c r="G24" s="66"/>
      <c r="H24" s="66"/>
      <c r="I24" s="66"/>
      <c r="J24" s="66"/>
      <c r="K24" s="66"/>
      <c r="L24" s="66"/>
      <c r="M24" s="66"/>
      <c r="N24" s="66"/>
      <c r="O24" s="66"/>
    </row>
    <row r="25" spans="2:15" x14ac:dyDescent="0.35">
      <c r="B25" s="66"/>
      <c r="C25" s="66"/>
      <c r="D25" s="66"/>
      <c r="E25" s="66"/>
      <c r="F25" s="66"/>
      <c r="G25" s="66"/>
      <c r="H25" s="66"/>
      <c r="I25" s="66"/>
      <c r="J25" s="66"/>
      <c r="K25" s="66"/>
      <c r="L25" s="66"/>
      <c r="M25" s="66"/>
      <c r="N25" s="66"/>
      <c r="O25" s="66"/>
    </row>
    <row r="26" spans="2:15" x14ac:dyDescent="0.35">
      <c r="B26" s="66"/>
      <c r="C26" s="66"/>
      <c r="D26" s="66"/>
      <c r="E26" s="66"/>
      <c r="F26" s="66"/>
      <c r="G26" s="66"/>
      <c r="H26" s="66"/>
      <c r="I26" s="66"/>
      <c r="J26" s="66"/>
      <c r="K26" s="66"/>
      <c r="L26" s="66"/>
      <c r="M26" s="66"/>
      <c r="N26" s="66"/>
      <c r="O26" s="66"/>
    </row>
    <row r="27" spans="2:15" x14ac:dyDescent="0.35">
      <c r="B27" s="66"/>
      <c r="C27" s="66"/>
      <c r="D27" s="66"/>
      <c r="E27" s="66"/>
      <c r="F27" s="66"/>
      <c r="G27" s="66"/>
      <c r="H27" s="66"/>
      <c r="I27" s="66"/>
      <c r="J27" s="66"/>
      <c r="K27" s="66"/>
      <c r="L27" s="66"/>
      <c r="M27" s="66"/>
      <c r="N27" s="66"/>
      <c r="O27" s="66"/>
    </row>
    <row r="28" spans="2:15" x14ac:dyDescent="0.35">
      <c r="B28" s="66"/>
      <c r="D28" s="66"/>
      <c r="E28" s="66"/>
      <c r="F28" s="66"/>
      <c r="G28" s="66"/>
      <c r="H28" s="66"/>
      <c r="I28" s="66"/>
      <c r="J28" s="66"/>
      <c r="K28" s="66"/>
      <c r="L28" s="66"/>
      <c r="M28" s="66"/>
      <c r="N28" s="66"/>
      <c r="O28" s="66"/>
    </row>
    <row r="29" spans="2:15" x14ac:dyDescent="0.35">
      <c r="B29" s="66"/>
      <c r="C29" s="66"/>
      <c r="D29" s="66"/>
      <c r="E29" s="66"/>
      <c r="F29" s="66"/>
      <c r="G29" s="66"/>
      <c r="H29" s="66"/>
      <c r="I29" s="66"/>
      <c r="J29" s="66"/>
      <c r="K29" s="66"/>
      <c r="L29" s="66"/>
      <c r="M29" s="66"/>
      <c r="N29" s="66"/>
      <c r="O29" s="66"/>
    </row>
    <row r="30" spans="2:15" x14ac:dyDescent="0.35">
      <c r="B30" s="66"/>
      <c r="C30" s="66"/>
      <c r="D30" s="66"/>
      <c r="E30" s="66"/>
      <c r="F30" s="66"/>
      <c r="G30" s="66"/>
      <c r="H30" s="66"/>
      <c r="I30" s="66"/>
      <c r="J30" s="66"/>
      <c r="K30" s="66"/>
      <c r="L30" s="66"/>
      <c r="M30" s="66"/>
      <c r="N30" s="66"/>
      <c r="O30" s="66"/>
    </row>
    <row r="31" spans="2:15" x14ac:dyDescent="0.35">
      <c r="B31" s="66"/>
      <c r="C31" s="66"/>
      <c r="D31" s="66"/>
      <c r="E31" s="66"/>
      <c r="F31" s="66"/>
      <c r="G31" s="66"/>
      <c r="H31" s="66"/>
      <c r="I31" s="66"/>
      <c r="J31" s="66"/>
      <c r="K31" s="66"/>
      <c r="L31" s="66"/>
      <c r="M31" s="66"/>
      <c r="N31" s="66"/>
      <c r="O31" s="66"/>
    </row>
    <row r="32" spans="2:15" x14ac:dyDescent="0.35">
      <c r="B32" s="66"/>
      <c r="C32" s="66"/>
      <c r="D32" s="66"/>
      <c r="E32" s="66"/>
      <c r="F32" s="66"/>
      <c r="G32" s="66"/>
      <c r="I32" s="66"/>
      <c r="J32" s="66"/>
      <c r="K32" s="66"/>
      <c r="L32" s="66"/>
      <c r="M32" s="66"/>
      <c r="N32" s="66"/>
      <c r="O32" s="66"/>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opLeftCell="A9" workbookViewId="0">
      <selection activeCell="L9" sqref="L9"/>
    </sheetView>
  </sheetViews>
  <sheetFormatPr defaultRowHeight="14.5" x14ac:dyDescent="0.35"/>
  <sheetData>
    <row r="1" spans="1:17" x14ac:dyDescent="0.35">
      <c r="A1" s="30" t="s">
        <v>394</v>
      </c>
    </row>
    <row r="2" spans="1:17" s="66" customFormat="1" x14ac:dyDescent="0.35">
      <c r="A2" s="30"/>
    </row>
    <row r="3" spans="1:17" s="66" customFormat="1" x14ac:dyDescent="0.35"/>
    <row r="4" spans="1:17" s="66" customFormat="1" x14ac:dyDescent="0.35"/>
    <row r="9" spans="1:17" x14ac:dyDescent="0.35">
      <c r="C9" s="66"/>
      <c r="D9" s="66"/>
      <c r="E9" s="66"/>
      <c r="F9" s="66"/>
      <c r="G9" s="66"/>
      <c r="H9" s="66"/>
      <c r="I9" s="66"/>
      <c r="J9" s="66"/>
    </row>
    <row r="10" spans="1:17" s="66" customFormat="1" x14ac:dyDescent="0.35"/>
    <row r="11" spans="1:17" x14ac:dyDescent="0.35">
      <c r="B11" s="130" t="s">
        <v>1339</v>
      </c>
      <c r="C11" s="306"/>
      <c r="D11" s="306"/>
      <c r="E11" s="306"/>
      <c r="F11" s="306"/>
      <c r="G11" s="306"/>
      <c r="H11" s="306"/>
      <c r="I11" s="306"/>
      <c r="J11" s="306"/>
    </row>
    <row r="12" spans="1:17" x14ac:dyDescent="0.35">
      <c r="B12" s="126" t="s">
        <v>395</v>
      </c>
      <c r="C12" s="127"/>
      <c r="D12" s="127"/>
      <c r="E12" s="127"/>
      <c r="F12" s="127"/>
      <c r="G12" s="127"/>
      <c r="H12" s="127"/>
      <c r="I12" s="127"/>
      <c r="J12" s="127"/>
    </row>
    <row r="13" spans="1:17" ht="26" x14ac:dyDescent="0.35">
      <c r="B13" s="582" t="s">
        <v>396</v>
      </c>
      <c r="C13" s="582" t="s">
        <v>397</v>
      </c>
      <c r="D13" s="582" t="s">
        <v>398</v>
      </c>
      <c r="E13" s="582" t="s">
        <v>399</v>
      </c>
      <c r="F13" s="582" t="s">
        <v>400</v>
      </c>
      <c r="G13" s="582" t="s">
        <v>401</v>
      </c>
      <c r="H13" s="582" t="s">
        <v>402</v>
      </c>
      <c r="I13" s="127"/>
      <c r="J13" s="127"/>
    </row>
    <row r="14" spans="1:17" x14ac:dyDescent="0.35">
      <c r="A14" s="30"/>
      <c r="B14" s="582">
        <v>7</v>
      </c>
      <c r="C14" s="582">
        <v>9</v>
      </c>
      <c r="D14" s="582">
        <v>12</v>
      </c>
      <c r="E14" s="582">
        <v>25</v>
      </c>
      <c r="F14" s="582">
        <v>19</v>
      </c>
      <c r="G14" s="582">
        <v>75</v>
      </c>
      <c r="H14" s="582">
        <v>51</v>
      </c>
      <c r="I14" s="127">
        <f>+SUM(B14:H14)</f>
        <v>198</v>
      </c>
      <c r="J14" s="127"/>
      <c r="K14" s="66"/>
      <c r="L14" s="66"/>
      <c r="M14" s="66"/>
      <c r="N14" s="66"/>
      <c r="O14" s="66"/>
      <c r="P14" s="66"/>
      <c r="Q14" s="66"/>
    </row>
    <row r="15" spans="1:17" x14ac:dyDescent="0.35">
      <c r="A15" s="30"/>
      <c r="B15" s="131">
        <f t="shared" ref="B15:G15" si="0">+B14/10</f>
        <v>0.7</v>
      </c>
      <c r="C15" s="131">
        <f t="shared" si="0"/>
        <v>0.9</v>
      </c>
      <c r="D15" s="131">
        <f t="shared" si="0"/>
        <v>1.2</v>
      </c>
      <c r="E15" s="131">
        <f t="shared" si="0"/>
        <v>2.5</v>
      </c>
      <c r="F15" s="131">
        <f t="shared" si="0"/>
        <v>1.9</v>
      </c>
      <c r="G15" s="131">
        <f t="shared" si="0"/>
        <v>7.5</v>
      </c>
      <c r="H15" s="131">
        <f>+H14/6</f>
        <v>8.5</v>
      </c>
      <c r="I15" s="127"/>
      <c r="J15" s="127"/>
      <c r="K15" s="66"/>
      <c r="L15" s="66"/>
      <c r="M15" s="66"/>
      <c r="N15" s="66"/>
      <c r="O15" s="66"/>
      <c r="P15" s="66"/>
      <c r="Q15" s="66"/>
    </row>
    <row r="16" spans="1:17" x14ac:dyDescent="0.35">
      <c r="B16" s="306"/>
      <c r="C16" s="306"/>
      <c r="D16" s="306"/>
      <c r="E16" s="306"/>
      <c r="F16" s="306"/>
      <c r="G16" s="306"/>
      <c r="H16" s="306"/>
      <c r="I16" s="306"/>
      <c r="J16" s="306"/>
    </row>
    <row r="17" spans="1:17" x14ac:dyDescent="0.35">
      <c r="B17" s="306"/>
      <c r="C17" s="306"/>
      <c r="D17" s="306"/>
      <c r="E17" s="306"/>
      <c r="F17" s="306"/>
      <c r="G17" s="306"/>
      <c r="H17" s="306"/>
      <c r="I17" s="306"/>
      <c r="J17" s="306"/>
      <c r="K17" s="108"/>
      <c r="L17" s="108"/>
      <c r="M17" s="108"/>
      <c r="N17" s="108"/>
      <c r="O17" s="108"/>
      <c r="P17" s="108"/>
      <c r="Q17" s="108"/>
    </row>
    <row r="18" spans="1:17" s="66" customFormat="1" x14ac:dyDescent="0.35">
      <c r="B18" s="306"/>
      <c r="C18" s="306"/>
      <c r="D18" s="306"/>
      <c r="E18" s="306"/>
      <c r="F18" s="306"/>
      <c r="G18" s="306"/>
      <c r="H18" s="306"/>
      <c r="I18" s="306"/>
      <c r="J18" s="306"/>
      <c r="K18" s="108"/>
      <c r="L18" s="108"/>
      <c r="M18" s="108"/>
      <c r="N18" s="108"/>
      <c r="O18" s="108"/>
      <c r="P18" s="108"/>
      <c r="Q18" s="108"/>
    </row>
    <row r="19" spans="1:17" s="66" customFormat="1" x14ac:dyDescent="0.35">
      <c r="B19" s="306"/>
      <c r="C19" s="306"/>
      <c r="D19" s="306"/>
      <c r="E19" s="306"/>
      <c r="F19" s="306"/>
      <c r="G19" s="306"/>
      <c r="H19" s="306"/>
      <c r="I19" s="306"/>
      <c r="J19" s="306"/>
      <c r="K19" s="108"/>
      <c r="L19" s="108"/>
      <c r="M19" s="108"/>
      <c r="N19" s="108"/>
      <c r="O19" s="108"/>
      <c r="P19" s="108"/>
      <c r="Q19" s="108"/>
    </row>
    <row r="20" spans="1:17" s="66" customFormat="1" x14ac:dyDescent="0.35">
      <c r="B20" s="306"/>
      <c r="C20" s="306"/>
      <c r="D20" s="306"/>
      <c r="E20" s="306"/>
      <c r="F20" s="306"/>
      <c r="G20" s="306"/>
      <c r="H20" s="306"/>
      <c r="I20" s="306"/>
      <c r="J20" s="306"/>
      <c r="K20" s="108"/>
      <c r="L20" s="108"/>
      <c r="M20" s="108"/>
      <c r="N20" s="108"/>
      <c r="O20" s="108"/>
      <c r="P20" s="108"/>
      <c r="Q20" s="108"/>
    </row>
    <row r="21" spans="1:17" x14ac:dyDescent="0.35">
      <c r="B21" s="306"/>
      <c r="C21" s="306"/>
      <c r="D21" s="306"/>
      <c r="E21" s="306"/>
      <c r="F21" s="306"/>
      <c r="G21" s="306"/>
      <c r="H21" s="306"/>
      <c r="I21" s="306"/>
      <c r="J21" s="306"/>
      <c r="K21" s="108"/>
      <c r="L21" s="108"/>
      <c r="M21" s="108"/>
      <c r="N21" s="108"/>
      <c r="O21" s="108"/>
      <c r="P21" s="108"/>
      <c r="Q21" s="108"/>
    </row>
    <row r="22" spans="1:17" x14ac:dyDescent="0.35">
      <c r="B22" s="306"/>
      <c r="C22" s="306"/>
      <c r="D22" s="306"/>
      <c r="E22" s="306"/>
      <c r="F22" s="306"/>
      <c r="G22" s="306"/>
      <c r="H22" s="306"/>
      <c r="I22" s="306"/>
      <c r="J22" s="306"/>
      <c r="K22" s="108"/>
      <c r="L22" s="108"/>
      <c r="M22" s="108"/>
      <c r="N22" s="108"/>
      <c r="O22" s="108"/>
      <c r="P22" s="108"/>
      <c r="Q22" s="108"/>
    </row>
    <row r="23" spans="1:17" x14ac:dyDescent="0.35">
      <c r="B23" s="306"/>
      <c r="C23" s="306"/>
      <c r="D23" s="306"/>
      <c r="E23" s="306"/>
      <c r="F23" s="306"/>
      <c r="G23" s="306"/>
      <c r="H23" s="306"/>
      <c r="I23" s="306"/>
      <c r="J23" s="306"/>
      <c r="K23" s="108"/>
      <c r="L23" s="108"/>
      <c r="M23" s="108"/>
      <c r="N23" s="108"/>
      <c r="O23" s="108"/>
      <c r="P23" s="108"/>
      <c r="Q23" s="108"/>
    </row>
    <row r="24" spans="1:17" x14ac:dyDescent="0.35">
      <c r="A24" s="66"/>
      <c r="B24" s="131"/>
      <c r="C24" s="131"/>
      <c r="D24" s="131"/>
      <c r="E24" s="131"/>
      <c r="F24" s="131"/>
      <c r="G24" s="131"/>
      <c r="H24" s="131"/>
      <c r="I24" s="127"/>
      <c r="J24" s="127"/>
      <c r="K24" s="108"/>
      <c r="L24" s="108"/>
      <c r="M24" s="108"/>
      <c r="N24" s="108"/>
      <c r="O24" s="108"/>
      <c r="P24" s="108"/>
      <c r="Q24" s="108"/>
    </row>
    <row r="25" spans="1:17" x14ac:dyDescent="0.35">
      <c r="B25" s="306"/>
      <c r="C25" s="127"/>
      <c r="D25" s="127"/>
      <c r="E25" s="127"/>
      <c r="F25" s="127"/>
      <c r="G25" s="127"/>
      <c r="H25" s="127"/>
      <c r="I25" s="127"/>
      <c r="J25" s="127"/>
      <c r="K25" s="108"/>
      <c r="L25" s="108"/>
      <c r="M25" s="108"/>
      <c r="N25" s="108"/>
      <c r="O25" s="108"/>
      <c r="P25" s="108"/>
      <c r="Q25" s="108"/>
    </row>
    <row r="26" spans="1:17" x14ac:dyDescent="0.35">
      <c r="B26" s="130" t="s">
        <v>1338</v>
      </c>
      <c r="C26" s="127"/>
      <c r="D26" s="127"/>
      <c r="E26" s="127"/>
      <c r="F26" s="127"/>
      <c r="G26" s="127"/>
      <c r="H26" s="127"/>
      <c r="I26" s="127"/>
      <c r="J26" s="127"/>
      <c r="K26" s="108"/>
      <c r="L26" s="108"/>
      <c r="M26" s="108"/>
      <c r="N26" s="108"/>
      <c r="O26" s="108"/>
      <c r="P26" s="108"/>
      <c r="Q26" s="108"/>
    </row>
    <row r="27" spans="1:17" x14ac:dyDescent="0.35">
      <c r="B27" s="347"/>
      <c r="C27" s="110"/>
      <c r="D27" s="110"/>
      <c r="E27" s="110"/>
      <c r="F27" s="110"/>
      <c r="G27" s="110"/>
      <c r="H27" s="110"/>
      <c r="I27" s="110"/>
      <c r="J27" s="110"/>
      <c r="K27" s="110"/>
      <c r="L27" s="110"/>
      <c r="M27" s="110"/>
      <c r="N27" s="109"/>
      <c r="O27" s="108"/>
      <c r="P27" s="108"/>
      <c r="Q27" s="108"/>
    </row>
    <row r="28" spans="1:17" x14ac:dyDescent="0.35">
      <c r="B28" s="117" t="s">
        <v>0</v>
      </c>
      <c r="C28" s="117" t="s">
        <v>1</v>
      </c>
      <c r="D28" s="117" t="s">
        <v>2</v>
      </c>
      <c r="E28" s="117" t="s">
        <v>3</v>
      </c>
      <c r="F28" s="117" t="s">
        <v>4</v>
      </c>
      <c r="G28" s="117" t="s">
        <v>5</v>
      </c>
      <c r="H28" s="117" t="s">
        <v>6</v>
      </c>
      <c r="I28" s="117" t="s">
        <v>7</v>
      </c>
      <c r="J28" s="117" t="s">
        <v>8</v>
      </c>
      <c r="K28" s="117" t="s">
        <v>9</v>
      </c>
      <c r="L28" s="117" t="s">
        <v>10</v>
      </c>
      <c r="M28" s="117" t="s">
        <v>11</v>
      </c>
      <c r="N28" s="109" t="s">
        <v>306</v>
      </c>
      <c r="O28" s="108"/>
      <c r="P28" s="108"/>
      <c r="Q28" s="108"/>
    </row>
    <row r="29" spans="1:17" x14ac:dyDescent="0.35">
      <c r="B29" s="117">
        <v>70</v>
      </c>
      <c r="C29" s="117">
        <v>33</v>
      </c>
      <c r="D29" s="117">
        <v>9</v>
      </c>
      <c r="E29" s="117">
        <v>2</v>
      </c>
      <c r="F29" s="117">
        <v>0</v>
      </c>
      <c r="G29" s="117">
        <v>0</v>
      </c>
      <c r="H29" s="117">
        <v>2</v>
      </c>
      <c r="I29" s="117">
        <v>2</v>
      </c>
      <c r="J29" s="117">
        <v>1</v>
      </c>
      <c r="K29" s="117">
        <v>6</v>
      </c>
      <c r="L29" s="117">
        <v>21</v>
      </c>
      <c r="M29" s="117">
        <v>52</v>
      </c>
      <c r="N29" s="108">
        <f>+SUM(B29:M29)</f>
        <v>198</v>
      </c>
      <c r="O29" s="108"/>
      <c r="P29" s="108"/>
      <c r="Q29" s="108"/>
    </row>
    <row r="30" spans="1:17" x14ac:dyDescent="0.35">
      <c r="A30" s="248" t="s">
        <v>403</v>
      </c>
      <c r="B30" s="406">
        <v>23</v>
      </c>
      <c r="C30" s="406">
        <v>17</v>
      </c>
      <c r="D30" s="406">
        <v>7</v>
      </c>
      <c r="E30" s="406"/>
      <c r="F30" s="406"/>
      <c r="G30" s="406"/>
      <c r="H30" s="406">
        <v>2</v>
      </c>
      <c r="I30" s="406"/>
      <c r="J30" s="406"/>
      <c r="K30" s="406">
        <v>3</v>
      </c>
      <c r="L30" s="406">
        <v>6</v>
      </c>
      <c r="M30" s="406">
        <v>12</v>
      </c>
      <c r="N30" s="407">
        <v>70</v>
      </c>
      <c r="O30" s="408" t="s">
        <v>266</v>
      </c>
      <c r="P30" s="108"/>
      <c r="Q30" s="108"/>
    </row>
    <row r="31" spans="1:17" x14ac:dyDescent="0.35">
      <c r="A31" s="245" t="s">
        <v>404</v>
      </c>
      <c r="B31" s="404">
        <v>47</v>
      </c>
      <c r="C31" s="404">
        <v>16</v>
      </c>
      <c r="D31" s="404">
        <v>2</v>
      </c>
      <c r="E31" s="404">
        <v>2</v>
      </c>
      <c r="F31" s="404"/>
      <c r="G31" s="404"/>
      <c r="H31" s="404"/>
      <c r="I31" s="404">
        <v>2</v>
      </c>
      <c r="J31" s="404">
        <v>1</v>
      </c>
      <c r="K31" s="404">
        <v>3</v>
      </c>
      <c r="L31" s="404">
        <v>15</v>
      </c>
      <c r="M31" s="404">
        <v>40</v>
      </c>
      <c r="N31" s="405">
        <v>128</v>
      </c>
      <c r="O31" s="409" t="s">
        <v>405</v>
      </c>
      <c r="P31" s="405"/>
      <c r="Q31" s="405"/>
    </row>
    <row r="32" spans="1:17" x14ac:dyDescent="0.35">
      <c r="B32" s="108"/>
      <c r="C32" s="108"/>
      <c r="D32" s="108"/>
      <c r="E32" s="108"/>
      <c r="F32" s="108"/>
      <c r="G32" s="108"/>
      <c r="H32" s="108"/>
      <c r="I32" s="108"/>
      <c r="J32" s="108"/>
      <c r="K32" s="108"/>
      <c r="L32" s="108"/>
      <c r="M32" s="108"/>
      <c r="N32" s="108"/>
      <c r="O32" s="108"/>
      <c r="P32" s="108"/>
      <c r="Q32" s="108"/>
    </row>
    <row r="33" spans="2:17" x14ac:dyDescent="0.35">
      <c r="B33" s="108"/>
      <c r="C33" s="108"/>
      <c r="D33" s="108"/>
      <c r="E33" s="108"/>
      <c r="F33" s="108"/>
      <c r="G33" s="108"/>
      <c r="H33" s="108"/>
      <c r="I33" s="108"/>
      <c r="J33" s="108"/>
      <c r="K33" s="108"/>
      <c r="L33" s="108"/>
      <c r="M33" s="108"/>
      <c r="N33" s="108"/>
      <c r="O33" s="108"/>
      <c r="P33" s="108"/>
      <c r="Q33" s="108"/>
    </row>
    <row r="34" spans="2:17" x14ac:dyDescent="0.35">
      <c r="B34" s="108"/>
      <c r="C34" s="108"/>
      <c r="D34" s="108"/>
      <c r="E34" s="108"/>
      <c r="F34" s="108"/>
      <c r="G34" s="108"/>
      <c r="H34" s="108"/>
      <c r="I34" s="108"/>
      <c r="J34" s="108"/>
      <c r="K34" s="108"/>
      <c r="L34" s="108"/>
      <c r="M34" s="108"/>
      <c r="N34" s="108"/>
      <c r="O34" s="108"/>
      <c r="P34" s="108"/>
      <c r="Q34" s="108"/>
    </row>
    <row r="35" spans="2:17" x14ac:dyDescent="0.35">
      <c r="B35" s="108"/>
      <c r="C35" s="108"/>
      <c r="D35" s="108"/>
      <c r="E35" s="108"/>
      <c r="F35" s="108"/>
      <c r="G35" s="108"/>
      <c r="H35" s="108"/>
      <c r="I35" s="108"/>
      <c r="J35" s="108"/>
      <c r="K35" s="108"/>
      <c r="L35" s="108"/>
      <c r="M35" s="108"/>
      <c r="N35" s="108"/>
      <c r="O35" s="108"/>
      <c r="P35" s="108"/>
      <c r="Q35" s="108"/>
    </row>
    <row r="36" spans="2:17" x14ac:dyDescent="0.35">
      <c r="C36" s="108"/>
      <c r="D36" s="108"/>
      <c r="E36" s="108"/>
      <c r="F36" s="108"/>
      <c r="G36" s="108"/>
      <c r="I36" s="108"/>
      <c r="J36" s="108"/>
      <c r="K36" s="108"/>
      <c r="L36" s="108"/>
      <c r="M36" s="108"/>
      <c r="N36" s="108"/>
      <c r="O36" s="108"/>
      <c r="P36" s="108"/>
      <c r="Q36" s="108"/>
    </row>
    <row r="37" spans="2:17" x14ac:dyDescent="0.35">
      <c r="B37" s="108"/>
      <c r="C37" s="108"/>
      <c r="D37" s="108"/>
      <c r="E37" s="108"/>
      <c r="F37" s="108"/>
      <c r="G37" s="108"/>
      <c r="H37" s="108"/>
      <c r="I37" s="108"/>
      <c r="J37" s="108"/>
      <c r="K37" s="108"/>
      <c r="L37" s="108"/>
      <c r="M37" s="108"/>
      <c r="N37" s="108"/>
      <c r="O37" s="108"/>
      <c r="P37" s="108"/>
      <c r="Q37" s="108"/>
    </row>
    <row r="38" spans="2:17" x14ac:dyDescent="0.35">
      <c r="B38" s="108"/>
      <c r="C38" s="108"/>
      <c r="D38" s="108"/>
      <c r="E38" s="108"/>
      <c r="F38" s="108"/>
      <c r="G38" s="108"/>
      <c r="H38" s="108"/>
      <c r="I38" s="108"/>
      <c r="J38" s="108"/>
      <c r="K38" s="108"/>
      <c r="L38" s="108"/>
      <c r="M38" s="108"/>
      <c r="N38" s="108"/>
      <c r="O38" s="108"/>
      <c r="P38" s="108"/>
      <c r="Q38" s="108"/>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C3" sqref="C3:E5"/>
    </sheetView>
  </sheetViews>
  <sheetFormatPr defaultRowHeight="14.5" x14ac:dyDescent="0.35"/>
  <sheetData>
    <row r="1" spans="1:5" x14ac:dyDescent="0.35">
      <c r="A1" s="66" t="s">
        <v>406</v>
      </c>
    </row>
    <row r="2" spans="1:5" x14ac:dyDescent="0.35">
      <c r="B2" s="30" t="s">
        <v>411</v>
      </c>
      <c r="C2" s="30" t="s">
        <v>412</v>
      </c>
    </row>
    <row r="3" spans="1:5" x14ac:dyDescent="0.35">
      <c r="C3" s="71">
        <v>1931</v>
      </c>
      <c r="D3" s="71">
        <v>1965</v>
      </c>
      <c r="E3" s="71">
        <v>1975</v>
      </c>
    </row>
    <row r="4" spans="1:5" x14ac:dyDescent="0.35">
      <c r="B4" s="66" t="s">
        <v>409</v>
      </c>
      <c r="C4" s="71">
        <v>11</v>
      </c>
      <c r="D4" s="71">
        <v>17</v>
      </c>
      <c r="E4" s="71">
        <v>40</v>
      </c>
    </row>
    <row r="5" spans="1:5" x14ac:dyDescent="0.35">
      <c r="B5" s="66" t="s">
        <v>410</v>
      </c>
      <c r="C5" s="71">
        <v>58</v>
      </c>
      <c r="D5" s="71" t="s">
        <v>407</v>
      </c>
      <c r="E5" s="71" t="s">
        <v>408</v>
      </c>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A12" sqref="A12"/>
    </sheetView>
  </sheetViews>
  <sheetFormatPr defaultRowHeight="14.5" x14ac:dyDescent="0.35"/>
  <sheetData>
    <row r="1" spans="1:10" s="60" customFormat="1" x14ac:dyDescent="0.35">
      <c r="A1" s="30" t="s">
        <v>195</v>
      </c>
    </row>
    <row r="3" spans="1:10" x14ac:dyDescent="0.35">
      <c r="I3" t="s">
        <v>246</v>
      </c>
      <c r="J3" s="66" t="s">
        <v>27</v>
      </c>
    </row>
    <row r="4" spans="1:10" x14ac:dyDescent="0.35">
      <c r="I4" s="66" t="s">
        <v>28</v>
      </c>
      <c r="J4" s="66">
        <f>+O27</f>
        <v>12</v>
      </c>
    </row>
    <row r="5" spans="1:10" x14ac:dyDescent="0.35">
      <c r="I5" s="66" t="s">
        <v>29</v>
      </c>
      <c r="J5" s="66">
        <f t="shared" ref="J5:J9" si="0">+O28</f>
        <v>143</v>
      </c>
    </row>
    <row r="6" spans="1:10" x14ac:dyDescent="0.35">
      <c r="I6" s="66" t="s">
        <v>30</v>
      </c>
      <c r="J6" s="66">
        <f t="shared" si="0"/>
        <v>568</v>
      </c>
    </row>
    <row r="7" spans="1:10" x14ac:dyDescent="0.35">
      <c r="I7" s="66" t="s">
        <v>31</v>
      </c>
      <c r="J7" s="66">
        <f t="shared" si="0"/>
        <v>691</v>
      </c>
    </row>
    <row r="8" spans="1:10" x14ac:dyDescent="0.35">
      <c r="I8" s="66" t="s">
        <v>32</v>
      </c>
      <c r="J8" s="66">
        <f t="shared" si="0"/>
        <v>386</v>
      </c>
    </row>
    <row r="9" spans="1:10" x14ac:dyDescent="0.35">
      <c r="I9" s="7" t="s">
        <v>33</v>
      </c>
      <c r="J9" s="66">
        <f t="shared" si="0"/>
        <v>163</v>
      </c>
    </row>
    <row r="13" spans="1:10" x14ac:dyDescent="0.35">
      <c r="B13" s="30" t="s">
        <v>1380</v>
      </c>
    </row>
    <row r="21" spans="2:16" x14ac:dyDescent="0.35">
      <c r="B21" s="30" t="s">
        <v>1379</v>
      </c>
    </row>
    <row r="23" spans="2:16" x14ac:dyDescent="0.35">
      <c r="B23" s="543" t="s">
        <v>1108</v>
      </c>
      <c r="C23" s="543"/>
      <c r="D23" s="543"/>
      <c r="E23" s="543"/>
      <c r="F23" s="543"/>
      <c r="G23" s="543"/>
      <c r="H23" s="543"/>
      <c r="I23" s="543"/>
      <c r="J23" s="543"/>
      <c r="K23" s="543"/>
      <c r="L23" s="543"/>
      <c r="M23" s="543"/>
      <c r="N23" s="543"/>
      <c r="O23" s="543"/>
    </row>
    <row r="24" spans="2:16" x14ac:dyDescent="0.35">
      <c r="B24" s="543"/>
      <c r="C24" s="543"/>
      <c r="D24" s="543"/>
      <c r="E24" s="543"/>
      <c r="F24" s="543"/>
      <c r="G24" s="543"/>
      <c r="H24" s="543"/>
      <c r="I24" s="543"/>
      <c r="J24" s="543"/>
      <c r="K24" s="543"/>
      <c r="L24" s="543"/>
      <c r="M24" s="543"/>
      <c r="N24" s="543"/>
      <c r="O24" s="543"/>
    </row>
    <row r="25" spans="2:16" x14ac:dyDescent="0.35">
      <c r="B25" s="543"/>
      <c r="C25" s="566" t="s">
        <v>0</v>
      </c>
      <c r="D25" s="566" t="s">
        <v>1</v>
      </c>
      <c r="E25" s="566" t="s">
        <v>2</v>
      </c>
      <c r="F25" s="566" t="s">
        <v>3</v>
      </c>
      <c r="G25" s="566" t="s">
        <v>4</v>
      </c>
      <c r="H25" s="566" t="s">
        <v>5</v>
      </c>
      <c r="I25" s="566" t="s">
        <v>6</v>
      </c>
      <c r="J25" s="566" t="s">
        <v>7</v>
      </c>
      <c r="K25" s="566" t="s">
        <v>8</v>
      </c>
      <c r="L25" s="566" t="s">
        <v>9</v>
      </c>
      <c r="M25" s="566" t="s">
        <v>10</v>
      </c>
      <c r="N25" s="566" t="s">
        <v>11</v>
      </c>
      <c r="O25" s="566" t="s">
        <v>27</v>
      </c>
    </row>
    <row r="26" spans="2:16" s="66" customFormat="1" ht="36.5" x14ac:dyDescent="0.35">
      <c r="B26" s="610" t="s">
        <v>1259</v>
      </c>
      <c r="C26" s="645">
        <f>+SUM(C27:C32)/60</f>
        <v>11.65</v>
      </c>
      <c r="D26" s="645">
        <f t="shared" ref="D26:N26" si="1">+SUM(D27:D32)/60</f>
        <v>9.3000000000000007</v>
      </c>
      <c r="E26" s="645">
        <f t="shared" si="1"/>
        <v>2.3833333333333333</v>
      </c>
      <c r="F26" s="645">
        <f t="shared" si="1"/>
        <v>0.05</v>
      </c>
      <c r="G26" s="645">
        <f t="shared" si="1"/>
        <v>0</v>
      </c>
      <c r="H26" s="645">
        <f t="shared" si="1"/>
        <v>0</v>
      </c>
      <c r="I26" s="645">
        <f t="shared" si="1"/>
        <v>0</v>
      </c>
      <c r="J26" s="645">
        <f t="shared" si="1"/>
        <v>0</v>
      </c>
      <c r="K26" s="645">
        <f t="shared" si="1"/>
        <v>0</v>
      </c>
      <c r="L26" s="645">
        <f t="shared" si="1"/>
        <v>0.95</v>
      </c>
      <c r="M26" s="645">
        <f t="shared" si="1"/>
        <v>3.1833333333333331</v>
      </c>
      <c r="N26" s="645">
        <f t="shared" si="1"/>
        <v>5.2</v>
      </c>
      <c r="O26" s="566"/>
    </row>
    <row r="27" spans="2:16" ht="24.5" x14ac:dyDescent="0.35">
      <c r="B27" s="610" t="s">
        <v>28</v>
      </c>
      <c r="C27" s="566">
        <v>3</v>
      </c>
      <c r="D27" s="566">
        <v>7</v>
      </c>
      <c r="E27" s="566">
        <v>2</v>
      </c>
      <c r="F27" s="566" t="s">
        <v>14</v>
      </c>
      <c r="G27" s="566" t="s">
        <v>14</v>
      </c>
      <c r="H27" s="566" t="s">
        <v>14</v>
      </c>
      <c r="I27" s="566" t="s">
        <v>14</v>
      </c>
      <c r="J27" s="566" t="s">
        <v>14</v>
      </c>
      <c r="K27" s="566" t="s">
        <v>14</v>
      </c>
      <c r="L27" s="566" t="s">
        <v>14</v>
      </c>
      <c r="M27" s="566" t="s">
        <v>14</v>
      </c>
      <c r="N27" s="566" t="s">
        <v>14</v>
      </c>
      <c r="O27" s="566">
        <f>+SUM(C27:N27)</f>
        <v>12</v>
      </c>
    </row>
    <row r="28" spans="2:16" ht="24.5" x14ac:dyDescent="0.35">
      <c r="B28" s="610" t="s">
        <v>29</v>
      </c>
      <c r="C28" s="566">
        <v>77</v>
      </c>
      <c r="D28" s="566">
        <v>53</v>
      </c>
      <c r="E28" s="566">
        <v>1</v>
      </c>
      <c r="F28" s="566" t="s">
        <v>14</v>
      </c>
      <c r="G28" s="566" t="s">
        <v>14</v>
      </c>
      <c r="H28" s="566" t="s">
        <v>14</v>
      </c>
      <c r="I28" s="566" t="s">
        <v>14</v>
      </c>
      <c r="J28" s="566" t="s">
        <v>14</v>
      </c>
      <c r="K28" s="566" t="s">
        <v>14</v>
      </c>
      <c r="L28" s="566">
        <v>5</v>
      </c>
      <c r="M28" s="566">
        <v>1</v>
      </c>
      <c r="N28" s="566">
        <v>6</v>
      </c>
      <c r="O28" s="566">
        <f t="shared" ref="O28:O32" si="2">+SUM(C28:N28)</f>
        <v>143</v>
      </c>
    </row>
    <row r="29" spans="2:16" ht="24.5" x14ac:dyDescent="0.35">
      <c r="B29" s="610" t="s">
        <v>30</v>
      </c>
      <c r="C29" s="566">
        <v>205</v>
      </c>
      <c r="D29" s="566">
        <v>182</v>
      </c>
      <c r="E29" s="566">
        <v>134</v>
      </c>
      <c r="F29" s="566">
        <v>2</v>
      </c>
      <c r="G29" s="566" t="s">
        <v>14</v>
      </c>
      <c r="H29" s="566" t="s">
        <v>14</v>
      </c>
      <c r="I29" s="566" t="s">
        <v>14</v>
      </c>
      <c r="J29" s="566" t="s">
        <v>14</v>
      </c>
      <c r="K29" s="566" t="s">
        <v>14</v>
      </c>
      <c r="L29" s="566" t="s">
        <v>14</v>
      </c>
      <c r="M29" s="566">
        <v>38</v>
      </c>
      <c r="N29" s="566">
        <v>7</v>
      </c>
      <c r="O29" s="566">
        <f t="shared" si="2"/>
        <v>568</v>
      </c>
    </row>
    <row r="30" spans="2:16" ht="24.5" x14ac:dyDescent="0.35">
      <c r="B30" s="610" t="s">
        <v>31</v>
      </c>
      <c r="C30" s="566">
        <v>216</v>
      </c>
      <c r="D30" s="566">
        <v>296</v>
      </c>
      <c r="E30" s="566" t="s">
        <v>14</v>
      </c>
      <c r="F30" s="566" t="s">
        <v>14</v>
      </c>
      <c r="G30" s="566" t="s">
        <v>14</v>
      </c>
      <c r="H30" s="566" t="s">
        <v>14</v>
      </c>
      <c r="I30" s="566" t="s">
        <v>14</v>
      </c>
      <c r="J30" s="566" t="s">
        <v>14</v>
      </c>
      <c r="K30" s="566" t="s">
        <v>14</v>
      </c>
      <c r="L30" s="566">
        <v>40</v>
      </c>
      <c r="M30" s="566">
        <v>62</v>
      </c>
      <c r="N30" s="566">
        <v>77</v>
      </c>
      <c r="O30" s="566">
        <f t="shared" si="2"/>
        <v>691</v>
      </c>
    </row>
    <row r="31" spans="2:16" ht="24.5" x14ac:dyDescent="0.35">
      <c r="B31" s="610" t="s">
        <v>32</v>
      </c>
      <c r="C31" s="566">
        <v>150</v>
      </c>
      <c r="D31" s="566">
        <v>16</v>
      </c>
      <c r="E31" s="566">
        <v>6</v>
      </c>
      <c r="F31" s="566">
        <v>1</v>
      </c>
      <c r="G31" s="566" t="s">
        <v>14</v>
      </c>
      <c r="H31" s="566" t="s">
        <v>14</v>
      </c>
      <c r="I31" s="566" t="s">
        <v>14</v>
      </c>
      <c r="J31" s="566" t="s">
        <v>14</v>
      </c>
      <c r="K31" s="566" t="s">
        <v>14</v>
      </c>
      <c r="L31" s="566">
        <v>12</v>
      </c>
      <c r="M31" s="566">
        <v>88</v>
      </c>
      <c r="N31" s="566">
        <v>113</v>
      </c>
      <c r="O31" s="566">
        <f t="shared" si="2"/>
        <v>386</v>
      </c>
    </row>
    <row r="32" spans="2:16" ht="24.5" x14ac:dyDescent="0.35">
      <c r="B32" s="644" t="s">
        <v>33</v>
      </c>
      <c r="C32" s="646">
        <v>48</v>
      </c>
      <c r="D32" s="646">
        <v>4</v>
      </c>
      <c r="E32" s="646">
        <v>0</v>
      </c>
      <c r="F32" s="646">
        <v>0</v>
      </c>
      <c r="G32" s="646">
        <v>0</v>
      </c>
      <c r="H32" s="646">
        <v>0</v>
      </c>
      <c r="I32" s="646">
        <v>0</v>
      </c>
      <c r="J32" s="646">
        <v>0</v>
      </c>
      <c r="K32" s="646">
        <v>0</v>
      </c>
      <c r="L32" s="646">
        <v>0</v>
      </c>
      <c r="M32" s="646">
        <v>2</v>
      </c>
      <c r="N32" s="646">
        <v>109</v>
      </c>
      <c r="O32" s="566">
        <f t="shared" si="2"/>
        <v>163</v>
      </c>
      <c r="P32" s="7"/>
    </row>
    <row r="33" spans="2:16" x14ac:dyDescent="0.35">
      <c r="B33" s="643" t="s">
        <v>12</v>
      </c>
      <c r="C33" s="646">
        <f t="shared" ref="C33:M33" si="3">+SUM(C27:C32)</f>
        <v>699</v>
      </c>
      <c r="D33" s="646">
        <f t="shared" si="3"/>
        <v>558</v>
      </c>
      <c r="E33" s="646">
        <f t="shared" si="3"/>
        <v>143</v>
      </c>
      <c r="F33" s="646">
        <f t="shared" si="3"/>
        <v>3</v>
      </c>
      <c r="G33" s="646">
        <f t="shared" si="3"/>
        <v>0</v>
      </c>
      <c r="H33" s="646">
        <f t="shared" si="3"/>
        <v>0</v>
      </c>
      <c r="I33" s="646">
        <f t="shared" si="3"/>
        <v>0</v>
      </c>
      <c r="J33" s="646">
        <f t="shared" si="3"/>
        <v>0</v>
      </c>
      <c r="K33" s="646">
        <f t="shared" si="3"/>
        <v>0</v>
      </c>
      <c r="L33" s="646">
        <f t="shared" si="3"/>
        <v>57</v>
      </c>
      <c r="M33" s="646">
        <f t="shared" si="3"/>
        <v>191</v>
      </c>
      <c r="N33" s="646">
        <f>+SUM(N27:N32)</f>
        <v>312</v>
      </c>
      <c r="O33" s="646">
        <v>1963</v>
      </c>
      <c r="P33" s="7"/>
    </row>
    <row r="34" spans="2:16" x14ac:dyDescent="0.35">
      <c r="B34" s="543"/>
      <c r="C34" s="566"/>
      <c r="D34" s="566"/>
      <c r="E34" s="566"/>
      <c r="F34" s="566"/>
      <c r="G34" s="566"/>
      <c r="H34" s="566"/>
      <c r="I34" s="566"/>
      <c r="J34" s="566"/>
      <c r="K34" s="566"/>
      <c r="L34" s="566"/>
      <c r="M34" s="566"/>
      <c r="N34" s="566"/>
      <c r="O34" s="566"/>
    </row>
    <row r="35" spans="2:16" x14ac:dyDescent="0.35">
      <c r="B35" s="543" t="s">
        <v>34</v>
      </c>
      <c r="C35" s="543"/>
      <c r="D35" s="543"/>
      <c r="E35" s="543"/>
      <c r="F35" s="543"/>
      <c r="G35" s="543"/>
      <c r="H35" s="543"/>
      <c r="I35" s="543"/>
      <c r="J35" s="543"/>
      <c r="K35" s="543"/>
      <c r="L35" s="543"/>
      <c r="M35" s="543"/>
      <c r="N35" s="543"/>
      <c r="O35" s="543"/>
    </row>
  </sheetData>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71"/>
  <sheetViews>
    <sheetView zoomScale="60" zoomScaleNormal="60" workbookViewId="0">
      <selection activeCell="J16" sqref="J16"/>
    </sheetView>
  </sheetViews>
  <sheetFormatPr defaultRowHeight="14.5" x14ac:dyDescent="0.35"/>
  <sheetData>
    <row r="1" spans="1:56" x14ac:dyDescent="0.35">
      <c r="A1" s="30" t="s">
        <v>413</v>
      </c>
    </row>
    <row r="3" spans="1:56" s="66" customFormat="1" x14ac:dyDescent="0.35"/>
    <row r="4" spans="1:56" s="66" customFormat="1" x14ac:dyDescent="0.35"/>
    <row r="5" spans="1:56" s="66" customFormat="1" x14ac:dyDescent="0.35"/>
    <row r="6" spans="1:56" s="66" customFormat="1" x14ac:dyDescent="0.35"/>
    <row r="7" spans="1:56" s="66" customFormat="1" x14ac:dyDescent="0.35"/>
    <row r="9" spans="1:56" x14ac:dyDescent="0.35">
      <c r="C9" s="66" t="s">
        <v>430</v>
      </c>
    </row>
    <row r="11" spans="1:56" x14ac:dyDescent="0.35">
      <c r="C11" s="66" t="s">
        <v>227</v>
      </c>
      <c r="D11" s="71" t="s">
        <v>333</v>
      </c>
      <c r="E11" s="71" t="s">
        <v>334</v>
      </c>
      <c r="F11" s="71" t="s">
        <v>335</v>
      </c>
      <c r="G11" s="71" t="s">
        <v>414</v>
      </c>
      <c r="H11" s="71" t="s">
        <v>337</v>
      </c>
      <c r="I11" s="71" t="s">
        <v>338</v>
      </c>
      <c r="J11" s="71" t="s">
        <v>339</v>
      </c>
      <c r="K11" s="71" t="s">
        <v>340</v>
      </c>
      <c r="L11" s="71" t="s">
        <v>341</v>
      </c>
      <c r="M11" s="71" t="s">
        <v>342</v>
      </c>
      <c r="N11" s="71" t="s">
        <v>343</v>
      </c>
      <c r="O11" s="71" t="s">
        <v>344</v>
      </c>
      <c r="P11" s="71" t="s">
        <v>345</v>
      </c>
      <c r="Q11" s="71" t="s">
        <v>415</v>
      </c>
      <c r="R11" s="71" t="s">
        <v>347</v>
      </c>
      <c r="S11" s="71" t="s">
        <v>348</v>
      </c>
      <c r="T11" s="71" t="s">
        <v>349</v>
      </c>
      <c r="U11" s="71" t="s">
        <v>350</v>
      </c>
      <c r="V11" s="71" t="s">
        <v>351</v>
      </c>
      <c r="W11" s="71" t="s">
        <v>352</v>
      </c>
      <c r="X11" s="71" t="s">
        <v>353</v>
      </c>
      <c r="Y11" s="71" t="s">
        <v>354</v>
      </c>
      <c r="Z11" s="71" t="s">
        <v>355</v>
      </c>
      <c r="AA11" s="71" t="s">
        <v>416</v>
      </c>
      <c r="AB11" s="71" t="s">
        <v>357</v>
      </c>
      <c r="AC11" s="71" t="s">
        <v>358</v>
      </c>
      <c r="AD11" s="71" t="s">
        <v>359</v>
      </c>
      <c r="AE11" s="71" t="s">
        <v>360</v>
      </c>
      <c r="AF11" s="71" t="s">
        <v>361</v>
      </c>
      <c r="AG11" s="71" t="s">
        <v>362</v>
      </c>
      <c r="AH11" s="71" t="s">
        <v>363</v>
      </c>
      <c r="AI11" s="71" t="s">
        <v>364</v>
      </c>
      <c r="AJ11" s="71" t="s">
        <v>365</v>
      </c>
      <c r="AK11" s="71" t="s">
        <v>417</v>
      </c>
      <c r="AL11" s="71" t="s">
        <v>418</v>
      </c>
      <c r="AM11" s="275" t="s">
        <v>419</v>
      </c>
      <c r="AN11" s="275" t="s">
        <v>420</v>
      </c>
      <c r="AO11" s="419" t="s">
        <v>421</v>
      </c>
      <c r="AP11" s="275" t="s">
        <v>422</v>
      </c>
      <c r="AQ11" s="275" t="s">
        <v>423</v>
      </c>
      <c r="AR11" s="275" t="s">
        <v>424</v>
      </c>
      <c r="AS11" s="275" t="s">
        <v>425</v>
      </c>
      <c r="AT11" s="275" t="s">
        <v>426</v>
      </c>
      <c r="AU11" s="275" t="s">
        <v>427</v>
      </c>
      <c r="AV11" s="275" t="s">
        <v>428</v>
      </c>
      <c r="AW11" s="275" t="s">
        <v>429</v>
      </c>
      <c r="AX11" s="71"/>
      <c r="AY11" s="71"/>
      <c r="AZ11" s="71"/>
      <c r="BA11" s="71"/>
      <c r="BB11" s="71"/>
      <c r="BC11" s="71"/>
      <c r="BD11" s="71"/>
    </row>
    <row r="12" spans="1:56" x14ac:dyDescent="0.35">
      <c r="A12" t="s">
        <v>1143</v>
      </c>
      <c r="B12">
        <f>+SUM(D12:AW12)</f>
        <v>81</v>
      </c>
      <c r="C12" s="66" t="s">
        <v>431</v>
      </c>
      <c r="D12" s="230">
        <v>1</v>
      </c>
      <c r="E12" s="230">
        <v>1</v>
      </c>
      <c r="F12" s="230">
        <v>1</v>
      </c>
      <c r="G12" s="230">
        <v>1</v>
      </c>
      <c r="H12" s="230">
        <v>0</v>
      </c>
      <c r="I12" s="230">
        <v>1</v>
      </c>
      <c r="J12" s="230">
        <v>0</v>
      </c>
      <c r="K12" s="230">
        <v>1</v>
      </c>
      <c r="L12" s="230">
        <v>0</v>
      </c>
      <c r="M12" s="230">
        <v>0</v>
      </c>
      <c r="N12" s="230">
        <v>0</v>
      </c>
      <c r="O12" s="230">
        <v>0</v>
      </c>
      <c r="P12" s="230">
        <v>7</v>
      </c>
      <c r="Q12" s="230">
        <v>0</v>
      </c>
      <c r="R12" s="230">
        <v>0</v>
      </c>
      <c r="S12" s="230">
        <v>4</v>
      </c>
      <c r="T12" s="230">
        <v>2</v>
      </c>
      <c r="U12" s="230">
        <v>0</v>
      </c>
      <c r="V12" s="230">
        <v>8</v>
      </c>
      <c r="W12" s="40">
        <v>5</v>
      </c>
      <c r="X12" s="40">
        <v>4</v>
      </c>
      <c r="Y12" s="40">
        <v>3</v>
      </c>
      <c r="Z12" s="40">
        <v>8</v>
      </c>
      <c r="AA12" s="230">
        <v>4</v>
      </c>
      <c r="AB12" s="230">
        <v>1</v>
      </c>
      <c r="AC12" s="230">
        <v>4</v>
      </c>
      <c r="AD12" s="230">
        <v>1</v>
      </c>
      <c r="AE12" s="230">
        <v>3</v>
      </c>
      <c r="AF12" s="370">
        <v>3</v>
      </c>
      <c r="AG12" s="370">
        <v>6</v>
      </c>
      <c r="AH12" s="370">
        <v>2</v>
      </c>
      <c r="AI12" s="370">
        <v>2</v>
      </c>
      <c r="AJ12" s="125">
        <v>1</v>
      </c>
      <c r="AK12" s="125">
        <v>0</v>
      </c>
      <c r="AL12" s="125">
        <v>0</v>
      </c>
      <c r="AM12" s="125">
        <v>0</v>
      </c>
      <c r="AN12" s="125">
        <v>1</v>
      </c>
      <c r="AO12" s="370">
        <v>3</v>
      </c>
      <c r="AP12" s="125">
        <v>0</v>
      </c>
      <c r="AQ12" s="125">
        <v>0</v>
      </c>
      <c r="AR12" s="125">
        <v>0</v>
      </c>
      <c r="AS12" s="125">
        <v>0</v>
      </c>
      <c r="AT12" s="370">
        <v>0</v>
      </c>
      <c r="AU12" s="125">
        <v>1</v>
      </c>
      <c r="AV12" s="370">
        <v>2</v>
      </c>
      <c r="AW12" s="125">
        <v>0</v>
      </c>
      <c r="AX12" s="71"/>
      <c r="AY12" s="71"/>
      <c r="AZ12" s="71"/>
      <c r="BA12" s="71"/>
      <c r="BB12" s="71"/>
      <c r="BC12" s="71"/>
      <c r="BD12" s="71"/>
    </row>
    <row r="13" spans="1:56" x14ac:dyDescent="0.35">
      <c r="A13" t="s">
        <v>1142</v>
      </c>
      <c r="B13">
        <f>+SUM(AF12:AW12)</f>
        <v>21</v>
      </c>
      <c r="AG13" s="43"/>
      <c r="AH13" s="34"/>
      <c r="AI13" s="34"/>
      <c r="AO13" s="81"/>
      <c r="AT13" s="34"/>
      <c r="AV13" s="34"/>
    </row>
    <row r="14" spans="1:56" s="29" customFormat="1" x14ac:dyDescent="0.35">
      <c r="B14" s="66"/>
      <c r="AG14" s="56"/>
      <c r="AO14" s="90"/>
    </row>
    <row r="15" spans="1:56" x14ac:dyDescent="0.35">
      <c r="B15" s="66"/>
      <c r="C15" s="66"/>
      <c r="D15" s="66"/>
      <c r="E15" s="66"/>
      <c r="F15" s="66"/>
      <c r="G15" s="66"/>
      <c r="H15" s="66"/>
      <c r="I15" s="66"/>
      <c r="J15" s="66"/>
      <c r="K15" s="66"/>
      <c r="L15" s="66"/>
      <c r="M15" s="66"/>
      <c r="AF15" t="s">
        <v>1264</v>
      </c>
      <c r="AG15" t="s">
        <v>1128</v>
      </c>
      <c r="AI15" t="s">
        <v>1136</v>
      </c>
      <c r="AJ15" t="s">
        <v>1141</v>
      </c>
      <c r="AN15" t="s">
        <v>1135</v>
      </c>
      <c r="AO15" s="81" t="s">
        <v>1130</v>
      </c>
      <c r="AT15" s="43"/>
      <c r="AU15" s="81" t="s">
        <v>1131</v>
      </c>
      <c r="AV15" s="81" t="s">
        <v>1132</v>
      </c>
    </row>
    <row r="16" spans="1:56" x14ac:dyDescent="0.35">
      <c r="B16" s="66"/>
      <c r="AF16" t="s">
        <v>1265</v>
      </c>
      <c r="AG16" t="s">
        <v>1129</v>
      </c>
      <c r="AI16" t="s">
        <v>1140</v>
      </c>
      <c r="AO16" s="81"/>
      <c r="AU16" s="81"/>
      <c r="AV16" s="81" t="s">
        <v>1133</v>
      </c>
    </row>
    <row r="17" spans="1:48" x14ac:dyDescent="0.35">
      <c r="B17" s="66"/>
      <c r="AF17" t="s">
        <v>1266</v>
      </c>
      <c r="AG17" s="66" t="s">
        <v>1126</v>
      </c>
      <c r="AO17" s="81"/>
      <c r="AV17" s="43"/>
    </row>
    <row r="18" spans="1:48" x14ac:dyDescent="0.35">
      <c r="B18" s="66"/>
      <c r="C18" s="66"/>
      <c r="D18" s="66"/>
      <c r="E18" s="66"/>
      <c r="F18" s="66"/>
      <c r="G18" s="66"/>
      <c r="H18" s="66"/>
      <c r="I18" s="66"/>
      <c r="J18" s="66"/>
      <c r="K18" s="66"/>
      <c r="L18" s="66"/>
      <c r="M18" s="66"/>
      <c r="AG18" s="66" t="s">
        <v>1127</v>
      </c>
      <c r="AO18" s="81" t="s">
        <v>1134</v>
      </c>
    </row>
    <row r="19" spans="1:48" x14ac:dyDescent="0.35">
      <c r="B19" s="66"/>
      <c r="C19" s="66"/>
      <c r="D19" s="66"/>
      <c r="E19" s="66"/>
      <c r="F19" s="66"/>
      <c r="G19" s="66"/>
      <c r="H19" s="66"/>
      <c r="I19" s="66"/>
      <c r="J19" s="66"/>
      <c r="K19" s="66"/>
      <c r="L19" s="66"/>
      <c r="M19" s="66"/>
      <c r="AG19" t="s">
        <v>1137</v>
      </c>
      <c r="AH19" s="81" t="s">
        <v>1138</v>
      </c>
      <c r="AO19" s="81" t="s">
        <v>1139</v>
      </c>
    </row>
    <row r="20" spans="1:48" x14ac:dyDescent="0.35">
      <c r="B20" s="66"/>
      <c r="C20" s="66"/>
      <c r="D20" s="66"/>
      <c r="E20" s="66"/>
      <c r="F20" s="66"/>
      <c r="G20" s="66"/>
      <c r="H20" s="66"/>
      <c r="I20" s="66"/>
      <c r="J20" s="66"/>
      <c r="K20" s="66"/>
      <c r="L20" s="66"/>
      <c r="M20" s="66"/>
      <c r="AG20" t="s">
        <v>1267</v>
      </c>
      <c r="AO20" s="81"/>
    </row>
    <row r="21" spans="1:48" x14ac:dyDescent="0.35">
      <c r="B21" s="66"/>
      <c r="C21" s="66" t="s">
        <v>432</v>
      </c>
      <c r="D21" s="30"/>
      <c r="E21" s="66"/>
      <c r="F21" s="66"/>
      <c r="G21" s="66"/>
      <c r="H21" s="66"/>
      <c r="I21" s="66"/>
      <c r="J21" s="66"/>
      <c r="K21" s="66"/>
      <c r="L21" s="66"/>
      <c r="M21" s="66"/>
      <c r="AO21" s="81"/>
    </row>
    <row r="22" spans="1:48" x14ac:dyDescent="0.35">
      <c r="B22" s="66"/>
      <c r="C22" s="66"/>
      <c r="D22" s="66"/>
      <c r="F22" s="66"/>
      <c r="G22" s="66"/>
      <c r="H22" s="66"/>
      <c r="I22" s="66"/>
      <c r="J22" s="66"/>
      <c r="K22" s="66"/>
      <c r="L22" s="66"/>
      <c r="M22" s="66"/>
      <c r="AO22" s="43"/>
    </row>
    <row r="23" spans="1:48" x14ac:dyDescent="0.35">
      <c r="B23" s="66"/>
      <c r="C23" s="66"/>
      <c r="D23" s="275" t="s">
        <v>0</v>
      </c>
      <c r="E23" s="71" t="s">
        <v>1</v>
      </c>
      <c r="F23" s="71" t="s">
        <v>2</v>
      </c>
      <c r="G23" s="71" t="s">
        <v>3</v>
      </c>
      <c r="H23" s="71" t="s">
        <v>4</v>
      </c>
      <c r="I23" s="71" t="s">
        <v>5</v>
      </c>
      <c r="J23" s="71" t="s">
        <v>6</v>
      </c>
      <c r="K23" s="71" t="s">
        <v>7</v>
      </c>
      <c r="L23" s="71" t="s">
        <v>8</v>
      </c>
      <c r="M23" s="71" t="s">
        <v>9</v>
      </c>
      <c r="N23" s="71" t="s">
        <v>10</v>
      </c>
      <c r="O23" s="71" t="s">
        <v>11</v>
      </c>
    </row>
    <row r="24" spans="1:48" x14ac:dyDescent="0.35">
      <c r="B24" s="66">
        <f>+SUM(D24:O24)</f>
        <v>81</v>
      </c>
      <c r="C24" s="66" t="s">
        <v>1125</v>
      </c>
      <c r="D24" s="71">
        <f>+SUM(D26:D27)</f>
        <v>22</v>
      </c>
      <c r="E24" s="71">
        <f t="shared" ref="E24:O24" si="0">+SUM(E26:E27)</f>
        <v>9</v>
      </c>
      <c r="F24" s="71">
        <f t="shared" si="0"/>
        <v>7</v>
      </c>
      <c r="G24" s="71">
        <f t="shared" si="0"/>
        <v>2</v>
      </c>
      <c r="H24" s="71">
        <f t="shared" si="0"/>
        <v>1</v>
      </c>
      <c r="I24" s="71">
        <f t="shared" si="0"/>
        <v>0</v>
      </c>
      <c r="J24" s="71">
        <f t="shared" si="0"/>
        <v>0</v>
      </c>
      <c r="K24" s="71">
        <f t="shared" si="0"/>
        <v>0</v>
      </c>
      <c r="L24" s="71">
        <f t="shared" si="0"/>
        <v>2</v>
      </c>
      <c r="M24" s="71">
        <f t="shared" si="0"/>
        <v>14</v>
      </c>
      <c r="N24" s="71">
        <f t="shared" si="0"/>
        <v>13</v>
      </c>
      <c r="O24" s="71">
        <f t="shared" si="0"/>
        <v>11</v>
      </c>
    </row>
    <row r="25" spans="1:48" x14ac:dyDescent="0.35">
      <c r="A25" s="75"/>
      <c r="B25" s="75"/>
      <c r="C25" s="75"/>
      <c r="D25" s="74"/>
      <c r="E25" s="74"/>
      <c r="F25" s="74"/>
      <c r="G25" s="74"/>
      <c r="H25" s="74"/>
      <c r="I25" s="74"/>
      <c r="J25" s="74"/>
      <c r="K25" s="74"/>
      <c r="L25" s="74"/>
      <c r="M25" s="74"/>
      <c r="N25" s="74"/>
      <c r="O25" s="74"/>
      <c r="P25" s="75"/>
    </row>
    <row r="26" spans="1:48" x14ac:dyDescent="0.35">
      <c r="B26" s="66">
        <f>+SUM(D26:O26)</f>
        <v>60</v>
      </c>
      <c r="C26" s="248" t="s">
        <v>1124</v>
      </c>
      <c r="D26" s="249">
        <v>16</v>
      </c>
      <c r="E26" s="249">
        <v>8</v>
      </c>
      <c r="F26" s="249">
        <v>2</v>
      </c>
      <c r="G26" s="249">
        <v>2</v>
      </c>
      <c r="H26" s="249">
        <v>1</v>
      </c>
      <c r="I26" s="249"/>
      <c r="J26" s="249"/>
      <c r="K26" s="249"/>
      <c r="L26" s="249">
        <v>1</v>
      </c>
      <c r="M26" s="249">
        <v>12</v>
      </c>
      <c r="N26" s="249">
        <v>8</v>
      </c>
      <c r="O26" s="249">
        <v>10</v>
      </c>
      <c r="P26" s="257" t="s">
        <v>266</v>
      </c>
    </row>
    <row r="27" spans="1:48" x14ac:dyDescent="0.35">
      <c r="B27" s="66">
        <f>+SUM(D27:O27)</f>
        <v>21</v>
      </c>
      <c r="C27" s="116" t="s">
        <v>433</v>
      </c>
      <c r="D27" s="125">
        <v>6</v>
      </c>
      <c r="E27" s="125">
        <v>1</v>
      </c>
      <c r="F27" s="125">
        <v>5</v>
      </c>
      <c r="G27" s="125"/>
      <c r="H27" s="125"/>
      <c r="I27" s="125"/>
      <c r="J27" s="125"/>
      <c r="K27" s="125"/>
      <c r="L27" s="125">
        <v>1</v>
      </c>
      <c r="M27" s="125">
        <v>2</v>
      </c>
      <c r="N27" s="370">
        <v>5</v>
      </c>
      <c r="O27" s="125">
        <v>1</v>
      </c>
      <c r="P27" s="194" t="s">
        <v>391</v>
      </c>
    </row>
    <row r="28" spans="1:48" x14ac:dyDescent="0.35">
      <c r="A28" s="34"/>
      <c r="B28" s="66"/>
      <c r="C28" s="66"/>
      <c r="D28" s="66"/>
      <c r="E28" s="71"/>
      <c r="F28" s="71"/>
      <c r="G28" s="66"/>
      <c r="H28" s="66"/>
      <c r="I28" s="66"/>
      <c r="J28" s="66"/>
      <c r="K28" s="66"/>
      <c r="L28" s="71"/>
      <c r="M28" s="71"/>
      <c r="N28" s="71"/>
      <c r="P28" s="75"/>
    </row>
    <row r="29" spans="1:48" x14ac:dyDescent="0.35">
      <c r="A29" s="34"/>
      <c r="B29" s="66"/>
      <c r="C29" s="66"/>
      <c r="D29" s="66"/>
      <c r="E29" s="66"/>
      <c r="F29" s="66"/>
      <c r="G29" s="66"/>
      <c r="H29" s="66"/>
      <c r="I29" s="66"/>
      <c r="J29" s="66"/>
      <c r="K29" s="66"/>
      <c r="L29" s="66"/>
      <c r="M29" s="66"/>
    </row>
    <row r="30" spans="1:48" x14ac:dyDescent="0.35">
      <c r="B30" s="66"/>
      <c r="C30" s="66"/>
      <c r="D30" s="66"/>
      <c r="E30" s="66"/>
      <c r="F30" s="66"/>
      <c r="G30" s="66"/>
      <c r="H30" s="66"/>
      <c r="I30" s="66"/>
      <c r="J30" s="66"/>
      <c r="K30" s="66"/>
      <c r="L30" s="66"/>
      <c r="M30" s="66"/>
    </row>
    <row r="31" spans="1:48" x14ac:dyDescent="0.35">
      <c r="B31" s="66"/>
      <c r="C31" s="66"/>
      <c r="D31" s="66"/>
      <c r="E31" s="66"/>
      <c r="F31" s="66"/>
      <c r="G31" s="66"/>
      <c r="H31" s="66"/>
      <c r="I31" s="66"/>
      <c r="J31" s="66"/>
      <c r="K31" s="66"/>
      <c r="L31" s="66"/>
      <c r="M31" s="66"/>
    </row>
    <row r="32" spans="1:48" x14ac:dyDescent="0.35">
      <c r="B32" s="66"/>
      <c r="C32" s="66"/>
      <c r="D32" s="66"/>
      <c r="E32" s="66"/>
      <c r="F32" s="66"/>
      <c r="G32" s="66"/>
      <c r="H32" s="66"/>
      <c r="I32" s="66"/>
      <c r="J32" s="66"/>
      <c r="K32" s="66"/>
      <c r="L32" s="66"/>
      <c r="M32" s="66"/>
    </row>
    <row r="33" spans="2:13" x14ac:dyDescent="0.35">
      <c r="B33" s="66"/>
      <c r="C33" s="66"/>
      <c r="D33" s="66"/>
      <c r="E33" s="66"/>
      <c r="F33" s="66"/>
      <c r="G33" s="66"/>
      <c r="H33" s="66"/>
      <c r="I33" s="66"/>
      <c r="J33" s="66"/>
      <c r="K33" s="66"/>
      <c r="L33" s="66"/>
      <c r="M33" s="66"/>
    </row>
    <row r="34" spans="2:13" x14ac:dyDescent="0.35">
      <c r="B34" s="66"/>
      <c r="C34" s="66"/>
      <c r="D34" s="66"/>
      <c r="E34" s="66"/>
      <c r="F34" s="66"/>
      <c r="G34" s="66"/>
      <c r="H34" s="66"/>
      <c r="I34" s="66"/>
      <c r="J34" s="66"/>
      <c r="K34" s="66"/>
      <c r="L34" s="66"/>
      <c r="M34" s="66"/>
    </row>
    <row r="35" spans="2:13" x14ac:dyDescent="0.35">
      <c r="B35" s="66"/>
      <c r="C35" s="66"/>
      <c r="D35" s="66"/>
      <c r="E35" s="66"/>
      <c r="F35" s="66"/>
      <c r="G35" s="66"/>
      <c r="H35" s="66"/>
      <c r="I35" s="66"/>
      <c r="J35" s="66"/>
      <c r="K35" s="66"/>
      <c r="L35" s="66"/>
      <c r="M35" s="66"/>
    </row>
    <row r="36" spans="2:13" x14ac:dyDescent="0.35">
      <c r="B36" s="66"/>
      <c r="C36" s="66"/>
      <c r="D36" s="66"/>
      <c r="E36" s="66"/>
      <c r="F36" s="66"/>
      <c r="G36" s="66"/>
      <c r="H36" s="66"/>
      <c r="I36" s="66"/>
      <c r="J36" s="66"/>
      <c r="K36" s="66"/>
      <c r="L36" s="66"/>
      <c r="M36" s="66"/>
    </row>
    <row r="37" spans="2:13" x14ac:dyDescent="0.35">
      <c r="B37" s="66"/>
      <c r="C37" s="66"/>
      <c r="D37" s="66"/>
      <c r="E37" s="66"/>
      <c r="F37" s="66"/>
      <c r="G37" s="66"/>
      <c r="H37" s="66"/>
      <c r="I37" s="66"/>
      <c r="J37" s="66"/>
      <c r="K37" s="66"/>
      <c r="L37" s="66"/>
      <c r="M37" s="66"/>
    </row>
    <row r="38" spans="2:13" x14ac:dyDescent="0.35">
      <c r="B38" s="66"/>
      <c r="C38" s="66"/>
      <c r="E38" s="66"/>
      <c r="F38" s="66"/>
      <c r="G38" s="66"/>
      <c r="H38" s="66"/>
      <c r="I38" s="66"/>
      <c r="J38" s="66"/>
      <c r="K38" s="66"/>
      <c r="L38" s="66"/>
      <c r="M38" s="66"/>
    </row>
    <row r="39" spans="2:13" x14ac:dyDescent="0.35">
      <c r="B39" s="66"/>
      <c r="C39" s="66"/>
      <c r="D39" s="66"/>
      <c r="E39" s="66"/>
      <c r="F39" s="66"/>
      <c r="G39" s="66"/>
      <c r="H39" s="66"/>
      <c r="I39" s="66"/>
      <c r="J39" s="66"/>
      <c r="K39" s="66"/>
      <c r="L39" s="66"/>
      <c r="M39" s="66"/>
    </row>
    <row r="40" spans="2:13" x14ac:dyDescent="0.35">
      <c r="B40" s="66"/>
      <c r="C40" s="66"/>
      <c r="D40" s="66"/>
      <c r="E40" s="66"/>
      <c r="F40" s="66"/>
      <c r="G40" s="66"/>
      <c r="H40" s="66"/>
      <c r="I40" s="66"/>
      <c r="J40" s="66"/>
      <c r="K40" s="66"/>
      <c r="L40" s="66"/>
      <c r="M40" s="66"/>
    </row>
    <row r="41" spans="2:13" x14ac:dyDescent="0.35">
      <c r="B41" s="111"/>
      <c r="C41" s="66"/>
      <c r="D41" s="66"/>
      <c r="E41" s="66"/>
      <c r="F41" s="66"/>
      <c r="G41" s="66"/>
      <c r="H41" s="66"/>
      <c r="I41" s="66"/>
      <c r="J41" s="66"/>
      <c r="K41" s="66"/>
      <c r="L41" s="66"/>
      <c r="M41" s="66"/>
    </row>
    <row r="42" spans="2:13" x14ac:dyDescent="0.35">
      <c r="B42" s="111"/>
      <c r="C42" s="66"/>
      <c r="D42" s="66"/>
      <c r="E42" s="66"/>
      <c r="F42" s="66"/>
      <c r="G42" s="66"/>
      <c r="H42" s="66"/>
      <c r="I42" s="66"/>
      <c r="J42" s="66"/>
      <c r="K42" s="66"/>
      <c r="L42" s="66"/>
      <c r="M42" s="66"/>
    </row>
    <row r="43" spans="2:13" x14ac:dyDescent="0.35">
      <c r="B43" s="111"/>
      <c r="C43" s="66"/>
      <c r="D43" s="66"/>
      <c r="E43" s="66"/>
      <c r="F43" s="66"/>
      <c r="G43" s="66"/>
      <c r="H43" s="66"/>
      <c r="I43" s="66"/>
      <c r="J43" s="66"/>
      <c r="K43" s="66"/>
      <c r="L43" s="66"/>
      <c r="M43" s="66"/>
    </row>
    <row r="44" spans="2:13" x14ac:dyDescent="0.35">
      <c r="B44" s="111"/>
      <c r="C44" s="66"/>
      <c r="D44" s="66"/>
      <c r="E44" s="66"/>
      <c r="F44" s="66"/>
      <c r="G44" s="66"/>
      <c r="H44" s="66"/>
      <c r="I44" s="66"/>
      <c r="J44" s="66"/>
      <c r="K44" s="66"/>
      <c r="L44" s="66"/>
      <c r="M44" s="66"/>
    </row>
    <row r="45" spans="2:13" x14ac:dyDescent="0.35">
      <c r="B45" s="111"/>
      <c r="C45" s="66"/>
      <c r="D45" s="66"/>
      <c r="E45" s="66"/>
      <c r="F45" s="66"/>
      <c r="G45" s="66"/>
      <c r="H45" s="66"/>
      <c r="I45" s="66"/>
      <c r="J45" s="66"/>
      <c r="K45" s="66"/>
      <c r="L45" s="66"/>
      <c r="M45" s="66"/>
    </row>
    <row r="46" spans="2:13" x14ac:dyDescent="0.35">
      <c r="B46" s="111"/>
      <c r="C46" s="66"/>
      <c r="D46" s="66"/>
      <c r="E46" s="66"/>
      <c r="F46" s="66"/>
      <c r="G46" s="66"/>
      <c r="H46" s="66"/>
      <c r="I46" s="66"/>
      <c r="J46" s="66"/>
      <c r="K46" s="66"/>
      <c r="L46" s="66"/>
      <c r="M46" s="66"/>
    </row>
    <row r="47" spans="2:13" x14ac:dyDescent="0.35">
      <c r="B47" s="111"/>
      <c r="C47" s="66"/>
      <c r="D47" s="66"/>
      <c r="E47" s="66"/>
      <c r="F47" s="66"/>
      <c r="G47" s="66"/>
      <c r="H47" s="66"/>
      <c r="I47" s="66"/>
      <c r="J47" s="66"/>
      <c r="K47" s="66"/>
      <c r="L47" s="66"/>
      <c r="M47" s="66"/>
    </row>
    <row r="48" spans="2:13" x14ac:dyDescent="0.35">
      <c r="B48" s="111"/>
      <c r="C48" s="66"/>
      <c r="D48" s="66"/>
      <c r="E48" s="66"/>
      <c r="F48" s="66"/>
      <c r="G48" s="66"/>
      <c r="H48" s="66"/>
      <c r="I48" s="66"/>
      <c r="J48" s="66"/>
      <c r="K48" s="66"/>
      <c r="L48" s="66"/>
      <c r="M48" s="66"/>
    </row>
    <row r="49" spans="2:13" x14ac:dyDescent="0.35">
      <c r="B49" s="111"/>
      <c r="C49" s="66"/>
      <c r="D49" s="66"/>
      <c r="E49" s="66"/>
      <c r="F49" s="66"/>
      <c r="G49" s="66"/>
      <c r="H49" s="66"/>
      <c r="I49" s="66"/>
      <c r="J49" s="66"/>
      <c r="K49" s="66"/>
      <c r="L49" s="66"/>
      <c r="M49" s="66"/>
    </row>
    <row r="50" spans="2:13" x14ac:dyDescent="0.35">
      <c r="B50" s="111"/>
      <c r="C50" s="66"/>
      <c r="D50" s="66"/>
      <c r="E50" s="66"/>
      <c r="F50" s="66"/>
      <c r="G50" s="66"/>
      <c r="H50" s="66"/>
      <c r="I50" s="66"/>
      <c r="J50" s="66"/>
      <c r="K50" s="66"/>
      <c r="L50" s="66"/>
      <c r="M50" s="66"/>
    </row>
    <row r="51" spans="2:13" x14ac:dyDescent="0.35">
      <c r="B51" s="111"/>
      <c r="C51" s="66"/>
      <c r="D51" s="66"/>
      <c r="E51" s="66"/>
      <c r="F51" s="66"/>
      <c r="G51" s="66"/>
      <c r="H51" s="66"/>
      <c r="I51" s="66"/>
      <c r="J51" s="66"/>
      <c r="K51" s="66"/>
      <c r="L51" s="66"/>
      <c r="M51" s="66"/>
    </row>
    <row r="52" spans="2:13" x14ac:dyDescent="0.35">
      <c r="B52" s="111"/>
      <c r="C52" s="66"/>
      <c r="D52" s="66"/>
      <c r="E52" s="66"/>
      <c r="F52" s="66"/>
      <c r="G52" s="66"/>
      <c r="H52" s="66"/>
      <c r="I52" s="66"/>
      <c r="J52" s="66"/>
      <c r="K52" s="66"/>
      <c r="L52" s="66"/>
      <c r="M52" s="66"/>
    </row>
    <row r="53" spans="2:13" x14ac:dyDescent="0.35">
      <c r="B53" s="111"/>
      <c r="C53" s="66"/>
      <c r="D53" s="66"/>
      <c r="E53" s="66"/>
      <c r="F53" s="66"/>
      <c r="G53" s="66"/>
      <c r="H53" s="66"/>
      <c r="I53" s="66"/>
      <c r="J53" s="66"/>
      <c r="K53" s="66"/>
      <c r="L53" s="66"/>
      <c r="M53" s="66"/>
    </row>
    <row r="56" spans="2:13" x14ac:dyDescent="0.35">
      <c r="B56" s="66"/>
      <c r="C56" s="66"/>
      <c r="D56" s="66"/>
      <c r="E56" s="66"/>
      <c r="F56" s="66"/>
      <c r="G56" s="66"/>
      <c r="H56" s="66"/>
      <c r="I56" s="66"/>
      <c r="J56" s="66"/>
      <c r="K56" s="66"/>
      <c r="L56" s="66"/>
      <c r="M56" s="66"/>
    </row>
    <row r="57" spans="2:13" x14ac:dyDescent="0.35">
      <c r="B57" s="66"/>
      <c r="C57" s="66"/>
      <c r="D57" s="66"/>
      <c r="E57" s="66"/>
      <c r="F57" s="66"/>
      <c r="G57" s="66"/>
      <c r="H57" s="66"/>
      <c r="I57" s="66"/>
      <c r="J57" s="66"/>
      <c r="K57" s="66"/>
      <c r="L57" s="66"/>
      <c r="M57" s="66"/>
    </row>
    <row r="58" spans="2:13" x14ac:dyDescent="0.35">
      <c r="B58" s="66"/>
      <c r="C58" s="66"/>
      <c r="D58" s="66"/>
      <c r="E58" s="66"/>
      <c r="F58" s="66"/>
      <c r="G58" s="66"/>
      <c r="H58" s="66"/>
      <c r="I58" s="66"/>
      <c r="J58" s="66"/>
      <c r="K58" s="66"/>
      <c r="L58" s="66"/>
      <c r="M58" s="66"/>
    </row>
    <row r="59" spans="2:13" x14ac:dyDescent="0.35">
      <c r="B59" s="66"/>
      <c r="C59" s="66"/>
      <c r="D59" s="66"/>
      <c r="E59" s="66"/>
      <c r="F59" s="66"/>
      <c r="G59" s="66"/>
      <c r="H59" s="66"/>
      <c r="J59" s="66"/>
      <c r="K59" s="66"/>
      <c r="L59" s="66"/>
      <c r="M59" s="66"/>
    </row>
    <row r="60" spans="2:13" x14ac:dyDescent="0.35">
      <c r="B60" s="66"/>
      <c r="C60" s="66"/>
      <c r="D60" s="66"/>
      <c r="E60" s="66"/>
      <c r="F60" s="66"/>
      <c r="G60" s="66"/>
      <c r="H60" s="66"/>
      <c r="I60" s="66"/>
      <c r="J60" s="66"/>
      <c r="K60" s="66"/>
      <c r="L60" s="66"/>
      <c r="M60" s="66"/>
    </row>
    <row r="61" spans="2:13" x14ac:dyDescent="0.35">
      <c r="B61" s="66"/>
      <c r="C61" s="66"/>
      <c r="D61" s="66"/>
      <c r="E61" s="66"/>
      <c r="F61" s="66"/>
      <c r="G61" s="66"/>
      <c r="H61" s="66"/>
      <c r="I61" s="66"/>
      <c r="J61" s="66"/>
      <c r="K61" s="66"/>
      <c r="L61" s="66"/>
      <c r="M61" s="66"/>
    </row>
    <row r="62" spans="2:13" x14ac:dyDescent="0.35">
      <c r="B62" s="66"/>
      <c r="C62" s="66"/>
      <c r="D62" s="66"/>
      <c r="E62" s="66"/>
      <c r="F62" s="66"/>
      <c r="G62" s="66"/>
      <c r="H62" s="66"/>
      <c r="I62" s="66"/>
      <c r="J62" s="66"/>
      <c r="K62" s="66"/>
      <c r="L62" s="66"/>
      <c r="M62" s="66"/>
    </row>
    <row r="63" spans="2:13" x14ac:dyDescent="0.35">
      <c r="B63" s="66"/>
      <c r="C63" s="66"/>
      <c r="D63" s="66"/>
      <c r="E63" s="66"/>
      <c r="F63" s="66"/>
      <c r="G63" s="66"/>
      <c r="H63" s="66"/>
      <c r="I63" s="66"/>
      <c r="J63" s="66"/>
      <c r="K63" s="66"/>
      <c r="L63" s="66"/>
      <c r="M63" s="66"/>
    </row>
    <row r="64" spans="2:13" x14ac:dyDescent="0.35">
      <c r="B64" s="66"/>
      <c r="C64" s="66"/>
      <c r="D64" s="66"/>
      <c r="E64" s="66"/>
      <c r="F64" s="66"/>
      <c r="G64" s="66"/>
      <c r="H64" s="66"/>
      <c r="I64" s="66"/>
      <c r="J64" s="66"/>
      <c r="K64" s="66"/>
      <c r="L64" s="66"/>
      <c r="M64" s="66"/>
    </row>
    <row r="65" spans="2:13" x14ac:dyDescent="0.35">
      <c r="B65" s="66"/>
      <c r="C65" s="66"/>
      <c r="D65" s="66"/>
      <c r="E65" s="66"/>
      <c r="F65" s="66"/>
      <c r="G65" s="66"/>
      <c r="H65" s="66"/>
      <c r="I65" s="66"/>
      <c r="J65" s="66"/>
      <c r="K65" s="66"/>
      <c r="L65" s="66"/>
      <c r="M65" s="66"/>
    </row>
    <row r="66" spans="2:13" x14ac:dyDescent="0.35">
      <c r="B66" s="66"/>
      <c r="C66" s="66"/>
      <c r="D66" s="66"/>
      <c r="E66" s="66"/>
      <c r="F66" s="66"/>
      <c r="G66" s="66"/>
      <c r="H66" s="66"/>
      <c r="I66" s="66"/>
      <c r="J66" s="66"/>
      <c r="K66" s="66"/>
      <c r="L66" s="66"/>
      <c r="M66" s="66"/>
    </row>
    <row r="67" spans="2:13" x14ac:dyDescent="0.35">
      <c r="B67" s="66"/>
      <c r="C67" s="66"/>
      <c r="D67" s="66"/>
      <c r="E67" s="66"/>
      <c r="F67" s="66"/>
      <c r="G67" s="66"/>
      <c r="H67" s="66"/>
      <c r="I67" s="66"/>
      <c r="J67" s="66"/>
      <c r="K67" s="66"/>
      <c r="L67" s="66"/>
      <c r="M67" s="66"/>
    </row>
    <row r="68" spans="2:13" x14ac:dyDescent="0.35">
      <c r="B68" s="66"/>
      <c r="C68" s="66"/>
      <c r="D68" s="66"/>
      <c r="E68" s="66"/>
      <c r="F68" s="66"/>
      <c r="G68" s="66"/>
      <c r="H68" s="66"/>
      <c r="I68" s="66"/>
      <c r="J68" s="66"/>
      <c r="K68" s="66"/>
      <c r="L68" s="66"/>
      <c r="M68" s="66"/>
    </row>
    <row r="69" spans="2:13" x14ac:dyDescent="0.35">
      <c r="B69" s="66"/>
      <c r="C69" s="66"/>
      <c r="D69" s="66"/>
      <c r="E69" s="66"/>
      <c r="F69" s="66"/>
      <c r="G69" s="66"/>
      <c r="H69" s="66"/>
      <c r="I69" s="66"/>
      <c r="J69" s="66"/>
      <c r="K69" s="66"/>
      <c r="L69" s="66"/>
      <c r="M69" s="66"/>
    </row>
    <row r="70" spans="2:13" x14ac:dyDescent="0.35">
      <c r="B70" s="66"/>
      <c r="C70" s="66"/>
      <c r="D70" s="66"/>
      <c r="E70" s="66"/>
      <c r="F70" s="66"/>
      <c r="G70" s="66"/>
      <c r="H70" s="66"/>
      <c r="I70" s="66"/>
      <c r="J70" s="66"/>
      <c r="K70" s="66"/>
      <c r="L70" s="66"/>
      <c r="M70" s="66"/>
    </row>
    <row r="71" spans="2:13" x14ac:dyDescent="0.35">
      <c r="B71" s="66"/>
      <c r="C71" s="66"/>
      <c r="D71" s="66"/>
      <c r="E71" s="66"/>
      <c r="F71" s="66"/>
      <c r="G71" s="66"/>
      <c r="H71" s="66"/>
      <c r="I71" s="66"/>
      <c r="J71" s="66"/>
      <c r="K71" s="66"/>
      <c r="L71" s="66"/>
      <c r="M71" s="66"/>
    </row>
  </sheetData>
  <pageMargins left="0.7" right="0.7" top="0.75" bottom="0.75" header="0.3" footer="0.3"/>
  <pageSetup paperSize="9"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topLeftCell="A5" workbookViewId="0">
      <selection activeCell="K19" sqref="K19"/>
    </sheetView>
  </sheetViews>
  <sheetFormatPr defaultRowHeight="14.5" x14ac:dyDescent="0.35"/>
  <sheetData>
    <row r="1" spans="1:19" x14ac:dyDescent="0.35">
      <c r="A1" s="30" t="s">
        <v>434</v>
      </c>
    </row>
    <row r="2" spans="1:19" x14ac:dyDescent="0.35">
      <c r="Q2" s="66"/>
      <c r="R2" s="66"/>
      <c r="S2" s="66"/>
    </row>
    <row r="3" spans="1:19" x14ac:dyDescent="0.35">
      <c r="Q3" s="66"/>
      <c r="R3" s="66"/>
      <c r="S3" s="66"/>
    </row>
    <row r="4" spans="1:19" x14ac:dyDescent="0.35">
      <c r="Q4" s="66"/>
      <c r="R4" s="66"/>
      <c r="S4" s="66"/>
    </row>
    <row r="5" spans="1:19" x14ac:dyDescent="0.35">
      <c r="Q5" s="66"/>
      <c r="R5" s="66"/>
      <c r="S5" s="66"/>
    </row>
    <row r="6" spans="1:19" s="66" customFormat="1" x14ac:dyDescent="0.35"/>
    <row r="7" spans="1:19" s="66" customFormat="1" x14ac:dyDescent="0.35"/>
    <row r="8" spans="1:19" x14ac:dyDescent="0.35">
      <c r="Q8" s="66"/>
      <c r="R8" s="66"/>
      <c r="S8" s="66"/>
    </row>
    <row r="9" spans="1:19" x14ac:dyDescent="0.35">
      <c r="Q9" s="66"/>
      <c r="R9" s="66"/>
      <c r="S9" s="66"/>
    </row>
    <row r="10" spans="1:19" x14ac:dyDescent="0.35">
      <c r="Q10" s="66"/>
      <c r="R10" s="66"/>
      <c r="S10" s="66"/>
    </row>
    <row r="11" spans="1:19" x14ac:dyDescent="0.35">
      <c r="B11" s="100" t="s">
        <v>1148</v>
      </c>
      <c r="C11" s="66"/>
      <c r="D11" s="66"/>
      <c r="E11" s="66"/>
      <c r="F11" s="66"/>
      <c r="G11" s="66"/>
      <c r="H11" s="66"/>
      <c r="I11" s="66"/>
      <c r="J11" s="66"/>
      <c r="K11" s="66"/>
      <c r="L11" s="66"/>
      <c r="M11" s="66"/>
      <c r="N11" s="66"/>
      <c r="O11" s="66"/>
      <c r="Q11" s="30"/>
      <c r="R11" s="66"/>
      <c r="S11" s="66"/>
    </row>
    <row r="12" spans="1:19" x14ac:dyDescent="0.35">
      <c r="B12" s="66"/>
      <c r="C12" s="66"/>
      <c r="D12" s="66"/>
      <c r="E12" s="66"/>
      <c r="F12" s="66"/>
      <c r="G12" s="66"/>
      <c r="H12" s="66"/>
      <c r="I12" s="66"/>
      <c r="J12" s="66"/>
      <c r="K12" s="66"/>
      <c r="L12" s="66"/>
      <c r="M12" s="66"/>
      <c r="N12" s="66"/>
      <c r="O12" s="66"/>
      <c r="Q12" s="66"/>
      <c r="R12" s="66"/>
      <c r="S12" s="66"/>
    </row>
    <row r="13" spans="1:19" x14ac:dyDescent="0.35">
      <c r="B13" s="66" t="s">
        <v>435</v>
      </c>
      <c r="C13" s="66" t="s">
        <v>436</v>
      </c>
      <c r="D13" s="66" t="s">
        <v>437</v>
      </c>
      <c r="E13" s="66" t="s">
        <v>438</v>
      </c>
      <c r="F13" s="66" t="s">
        <v>439</v>
      </c>
      <c r="G13" s="66" t="s">
        <v>440</v>
      </c>
      <c r="H13" s="66" t="s">
        <v>72</v>
      </c>
      <c r="I13" s="66" t="s">
        <v>73</v>
      </c>
      <c r="J13" s="66" t="s">
        <v>74</v>
      </c>
      <c r="K13" s="66" t="s">
        <v>75</v>
      </c>
      <c r="L13" s="66" t="s">
        <v>76</v>
      </c>
      <c r="M13" s="66" t="s">
        <v>77</v>
      </c>
      <c r="N13" s="66" t="s">
        <v>78</v>
      </c>
      <c r="O13" s="43" t="s">
        <v>12</v>
      </c>
      <c r="Q13" s="66"/>
      <c r="R13" s="66"/>
      <c r="S13" s="66"/>
    </row>
    <row r="14" spans="1:19" x14ac:dyDescent="0.35">
      <c r="B14" s="112">
        <v>2</v>
      </c>
      <c r="C14" s="112">
        <v>1</v>
      </c>
      <c r="D14" s="113">
        <v>1</v>
      </c>
      <c r="E14" s="114">
        <v>1</v>
      </c>
      <c r="F14" s="113">
        <v>4</v>
      </c>
      <c r="G14" s="112">
        <v>8</v>
      </c>
      <c r="H14" s="113">
        <v>4</v>
      </c>
      <c r="I14" s="98">
        <v>7</v>
      </c>
      <c r="J14" s="98">
        <v>13</v>
      </c>
      <c r="K14" s="98">
        <v>16</v>
      </c>
      <c r="L14" s="98">
        <v>20</v>
      </c>
      <c r="M14" s="98">
        <v>5</v>
      </c>
      <c r="N14" s="98">
        <v>7</v>
      </c>
      <c r="O14" s="43">
        <f>+SUM(B14:N14)</f>
        <v>89</v>
      </c>
      <c r="Q14" s="66"/>
      <c r="R14" s="66"/>
      <c r="S14" s="66"/>
    </row>
    <row r="15" spans="1:19" x14ac:dyDescent="0.35">
      <c r="Q15" s="66"/>
      <c r="R15" s="66"/>
      <c r="S15" s="66"/>
    </row>
    <row r="16" spans="1:19" x14ac:dyDescent="0.35">
      <c r="Q16" s="66"/>
      <c r="R16" s="66"/>
      <c r="S16" s="66"/>
    </row>
    <row r="17" spans="1:19" x14ac:dyDescent="0.35">
      <c r="Q17" s="66"/>
      <c r="R17" s="66"/>
      <c r="S17" s="66"/>
    </row>
    <row r="18" spans="1:19" x14ac:dyDescent="0.35">
      <c r="A18" s="66"/>
      <c r="B18" s="66"/>
      <c r="C18" s="66"/>
      <c r="D18" s="66"/>
      <c r="E18" s="66"/>
      <c r="F18" s="66"/>
      <c r="G18" s="66"/>
      <c r="H18" s="66"/>
      <c r="I18" s="66"/>
      <c r="J18" s="66"/>
      <c r="K18" s="66"/>
      <c r="L18" s="66"/>
      <c r="M18" s="66"/>
      <c r="N18" s="66"/>
      <c r="O18" s="66"/>
      <c r="P18" s="66"/>
      <c r="Q18" s="66"/>
      <c r="R18" s="66"/>
      <c r="S18" s="66"/>
    </row>
    <row r="19" spans="1:19" x14ac:dyDescent="0.35">
      <c r="A19" s="66"/>
      <c r="B19" s="66"/>
      <c r="C19" s="66"/>
      <c r="D19" s="66"/>
      <c r="E19" s="66"/>
      <c r="F19" s="66"/>
      <c r="G19" s="66"/>
      <c r="H19" s="66"/>
      <c r="I19" s="66"/>
      <c r="J19" s="66"/>
      <c r="K19" s="66"/>
      <c r="L19" s="66"/>
      <c r="M19" s="66"/>
      <c r="N19" s="66"/>
      <c r="O19" s="66"/>
      <c r="P19" s="66"/>
      <c r="Q19" s="66"/>
      <c r="R19" s="66"/>
      <c r="S19" s="66"/>
    </row>
    <row r="20" spans="1:19" x14ac:dyDescent="0.35">
      <c r="A20" s="66"/>
      <c r="B20" s="66"/>
      <c r="C20" s="66"/>
      <c r="D20" s="66"/>
      <c r="E20" s="66"/>
      <c r="F20" s="66"/>
      <c r="G20" s="66"/>
      <c r="H20" s="66"/>
      <c r="I20" s="66"/>
      <c r="J20" s="66"/>
      <c r="K20" s="66"/>
      <c r="L20" s="66"/>
      <c r="M20" s="66"/>
      <c r="N20" s="66"/>
      <c r="O20" s="66"/>
      <c r="P20" s="66"/>
      <c r="Q20" s="66"/>
      <c r="R20" s="66"/>
      <c r="S20" s="66"/>
    </row>
    <row r="21" spans="1:19" x14ac:dyDescent="0.35">
      <c r="A21" s="66"/>
      <c r="B21" s="66"/>
      <c r="C21" s="66"/>
      <c r="D21" s="66"/>
      <c r="E21" s="66"/>
      <c r="F21" s="66"/>
      <c r="G21" s="66"/>
      <c r="H21" s="66"/>
      <c r="I21" s="66"/>
      <c r="J21" s="66"/>
      <c r="K21" s="66"/>
      <c r="L21" s="66"/>
      <c r="M21" s="66"/>
      <c r="N21" s="66"/>
      <c r="O21" s="66"/>
      <c r="P21" s="66"/>
      <c r="Q21" s="66"/>
      <c r="R21" s="66"/>
      <c r="S21" s="66"/>
    </row>
    <row r="22" spans="1:19" x14ac:dyDescent="0.35">
      <c r="A22" s="66"/>
      <c r="B22" s="66"/>
      <c r="C22" s="66"/>
      <c r="D22" s="66"/>
      <c r="E22" s="66"/>
      <c r="F22" s="66"/>
      <c r="G22" s="66"/>
      <c r="H22" s="66"/>
      <c r="I22" s="66"/>
      <c r="J22" s="66"/>
      <c r="K22" s="66"/>
      <c r="L22" s="66"/>
      <c r="M22" s="66"/>
      <c r="N22" s="66"/>
      <c r="O22" s="66"/>
      <c r="P22" s="66"/>
      <c r="Q22" s="66"/>
      <c r="R22" s="66"/>
      <c r="S22" s="66"/>
    </row>
    <row r="23" spans="1:19" x14ac:dyDescent="0.35">
      <c r="A23" s="66"/>
      <c r="P23" s="66"/>
      <c r="Q23" s="66"/>
      <c r="R23" s="66"/>
      <c r="S23" s="66"/>
    </row>
    <row r="24" spans="1:19" x14ac:dyDescent="0.35">
      <c r="A24" s="66"/>
      <c r="P24" s="66"/>
      <c r="Q24" s="66"/>
      <c r="R24" s="66"/>
      <c r="S24" s="66"/>
    </row>
    <row r="25" spans="1:19" x14ac:dyDescent="0.35">
      <c r="A25" s="66"/>
      <c r="B25" s="112"/>
      <c r="C25" s="113"/>
      <c r="D25" s="113"/>
      <c r="E25" s="113"/>
      <c r="F25" s="113"/>
      <c r="G25" s="112"/>
      <c r="H25" s="113"/>
      <c r="I25" s="66"/>
      <c r="J25" s="66"/>
      <c r="K25" s="66"/>
      <c r="L25" s="66"/>
      <c r="M25" s="66"/>
      <c r="N25" s="66"/>
      <c r="O25" s="66"/>
      <c r="P25" s="66"/>
      <c r="Q25" s="66"/>
      <c r="R25" s="66"/>
      <c r="S25" s="66"/>
    </row>
    <row r="26" spans="1:19" x14ac:dyDescent="0.35">
      <c r="A26" s="66"/>
      <c r="B26" s="66" t="s">
        <v>1145</v>
      </c>
      <c r="C26" s="66"/>
      <c r="D26" s="66"/>
      <c r="E26" s="66"/>
      <c r="F26" s="66"/>
      <c r="G26" s="66"/>
      <c r="H26" s="66"/>
      <c r="I26" s="66"/>
      <c r="J26" s="66"/>
      <c r="K26" s="66"/>
      <c r="L26" s="66"/>
      <c r="M26" s="66"/>
      <c r="N26" s="66"/>
      <c r="O26" s="66"/>
      <c r="P26" s="66"/>
      <c r="Q26" s="66"/>
      <c r="R26" s="66"/>
      <c r="S26" s="66"/>
    </row>
    <row r="27" spans="1:19" x14ac:dyDescent="0.35">
      <c r="A27" s="66"/>
      <c r="B27" s="66"/>
      <c r="C27" s="66"/>
      <c r="D27" s="66"/>
      <c r="E27" s="66"/>
      <c r="F27" s="66"/>
      <c r="G27" s="66"/>
      <c r="H27" s="66"/>
      <c r="I27" s="66"/>
      <c r="J27" s="66"/>
      <c r="K27" s="66"/>
      <c r="L27" s="66"/>
      <c r="M27" s="66"/>
      <c r="N27" s="66"/>
      <c r="O27" s="66"/>
      <c r="P27" s="66"/>
    </row>
    <row r="28" spans="1:19" x14ac:dyDescent="0.35">
      <c r="A28" s="66"/>
      <c r="B28" s="66" t="s">
        <v>300</v>
      </c>
      <c r="C28" s="66" t="s">
        <v>1</v>
      </c>
      <c r="D28" s="66" t="s">
        <v>2</v>
      </c>
      <c r="E28" s="66" t="s">
        <v>3</v>
      </c>
      <c r="F28" s="66" t="s">
        <v>4</v>
      </c>
      <c r="G28" s="66" t="s">
        <v>5</v>
      </c>
      <c r="H28" s="66" t="s">
        <v>6</v>
      </c>
      <c r="I28" s="66" t="s">
        <v>7</v>
      </c>
      <c r="J28" s="66" t="s">
        <v>8</v>
      </c>
      <c r="K28" s="66" t="s">
        <v>9</v>
      </c>
      <c r="L28" s="66" t="s">
        <v>10</v>
      </c>
      <c r="M28" s="66" t="s">
        <v>11</v>
      </c>
      <c r="N28" s="43" t="s">
        <v>12</v>
      </c>
      <c r="O28" s="66"/>
      <c r="P28" s="66"/>
    </row>
    <row r="29" spans="1:19" x14ac:dyDescent="0.35">
      <c r="A29" s="299" t="s">
        <v>1147</v>
      </c>
      <c r="B29" s="66">
        <f>+SUM(B30:B31)</f>
        <v>22</v>
      </c>
      <c r="C29" s="66">
        <f t="shared" ref="C29:M29" si="0">+SUM(C30:C31)</f>
        <v>8</v>
      </c>
      <c r="D29" s="66">
        <f t="shared" si="0"/>
        <v>1</v>
      </c>
      <c r="E29" s="66">
        <f t="shared" si="0"/>
        <v>3</v>
      </c>
      <c r="F29" s="66">
        <f t="shared" si="0"/>
        <v>0</v>
      </c>
      <c r="G29" s="66">
        <f t="shared" si="0"/>
        <v>0</v>
      </c>
      <c r="H29" s="66">
        <f t="shared" si="0"/>
        <v>0</v>
      </c>
      <c r="I29" s="66">
        <f t="shared" si="0"/>
        <v>4</v>
      </c>
      <c r="J29" s="66">
        <f t="shared" si="0"/>
        <v>6</v>
      </c>
      <c r="K29" s="66">
        <f t="shared" si="0"/>
        <v>8</v>
      </c>
      <c r="L29" s="66">
        <f t="shared" si="0"/>
        <v>17</v>
      </c>
      <c r="M29" s="66">
        <f t="shared" si="0"/>
        <v>20</v>
      </c>
      <c r="N29" s="43">
        <f>+SUM(B29:M29)</f>
        <v>89</v>
      </c>
      <c r="O29" s="420"/>
      <c r="P29" s="66"/>
    </row>
    <row r="30" spans="1:19" x14ac:dyDescent="0.35">
      <c r="A30" s="380" t="s">
        <v>441</v>
      </c>
      <c r="B30" s="248">
        <v>18</v>
      </c>
      <c r="C30" s="248">
        <v>6</v>
      </c>
      <c r="D30" s="248"/>
      <c r="E30" s="248">
        <v>3</v>
      </c>
      <c r="F30" s="248"/>
      <c r="G30" s="248"/>
      <c r="H30" s="248"/>
      <c r="I30" s="248">
        <v>2</v>
      </c>
      <c r="J30" s="248"/>
      <c r="K30" s="248">
        <v>7</v>
      </c>
      <c r="L30" s="248">
        <v>14</v>
      </c>
      <c r="M30" s="248">
        <v>7</v>
      </c>
      <c r="N30" s="43">
        <f>+SUM(B30:M30)</f>
        <v>57</v>
      </c>
      <c r="O30" s="257" t="s">
        <v>1144</v>
      </c>
      <c r="P30" s="66"/>
    </row>
    <row r="31" spans="1:19" x14ac:dyDescent="0.35">
      <c r="A31" s="381" t="s">
        <v>1146</v>
      </c>
      <c r="B31" s="245">
        <v>4</v>
      </c>
      <c r="C31" s="245">
        <v>2</v>
      </c>
      <c r="D31" s="245">
        <v>1</v>
      </c>
      <c r="E31" s="245"/>
      <c r="F31" s="245"/>
      <c r="G31" s="245"/>
      <c r="H31" s="245"/>
      <c r="I31" s="245">
        <v>2</v>
      </c>
      <c r="J31" s="245">
        <v>6</v>
      </c>
      <c r="K31" s="245">
        <v>1</v>
      </c>
      <c r="L31" s="245">
        <v>3</v>
      </c>
      <c r="M31" s="245">
        <v>13</v>
      </c>
      <c r="N31" s="43">
        <f>+SUM(B31:M31)</f>
        <v>32</v>
      </c>
      <c r="O31" s="250" t="s">
        <v>391</v>
      </c>
      <c r="P31" s="245"/>
    </row>
    <row r="32" spans="1:19" x14ac:dyDescent="0.35">
      <c r="A32" s="66"/>
      <c r="B32" s="66"/>
      <c r="C32" s="66"/>
      <c r="D32" s="66"/>
      <c r="E32" s="66"/>
      <c r="F32" s="66"/>
      <c r="G32" s="66"/>
      <c r="H32" s="66"/>
      <c r="I32" s="66"/>
      <c r="J32" s="66"/>
      <c r="K32" s="66"/>
      <c r="L32" s="66"/>
      <c r="M32" s="66"/>
      <c r="N32" s="66"/>
      <c r="O32" s="75"/>
      <c r="P32" s="66"/>
    </row>
    <row r="33" spans="1:16" x14ac:dyDescent="0.35">
      <c r="A33" s="66"/>
      <c r="B33" s="66"/>
      <c r="C33" s="66"/>
      <c r="D33" s="66"/>
      <c r="E33" s="66"/>
      <c r="F33" s="66"/>
      <c r="G33" s="66"/>
      <c r="H33" s="66"/>
      <c r="I33" s="66"/>
      <c r="J33" s="66"/>
      <c r="K33" s="66"/>
      <c r="L33" s="66"/>
      <c r="M33" s="66"/>
      <c r="N33" s="66"/>
      <c r="O33" s="66"/>
      <c r="P33" s="66"/>
    </row>
    <row r="34" spans="1:16" x14ac:dyDescent="0.35">
      <c r="A34" s="66"/>
      <c r="B34" s="66"/>
      <c r="C34" s="66"/>
      <c r="D34" s="66"/>
      <c r="E34" s="66"/>
      <c r="F34" s="66"/>
      <c r="G34" s="66"/>
      <c r="H34" s="66"/>
      <c r="I34" s="66"/>
      <c r="J34" s="66"/>
      <c r="K34" s="66"/>
      <c r="L34" s="66"/>
      <c r="M34" s="66"/>
      <c r="N34" s="66"/>
      <c r="O34" s="66"/>
      <c r="P34" s="66"/>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topLeftCell="B4" workbookViewId="0">
      <selection activeCell="I26" sqref="I26"/>
    </sheetView>
  </sheetViews>
  <sheetFormatPr defaultRowHeight="14.5" x14ac:dyDescent="0.35"/>
  <sheetData>
    <row r="1" spans="1:18" x14ac:dyDescent="0.35">
      <c r="A1" s="30" t="s">
        <v>442</v>
      </c>
    </row>
    <row r="2" spans="1:18" s="66" customFormat="1" x14ac:dyDescent="0.35"/>
    <row r="3" spans="1:18" x14ac:dyDescent="0.35">
      <c r="P3" s="66"/>
      <c r="Q3" s="66"/>
      <c r="R3" s="66"/>
    </row>
    <row r="4" spans="1:18" x14ac:dyDescent="0.35">
      <c r="P4" s="66"/>
      <c r="Q4" s="66"/>
      <c r="R4" s="66"/>
    </row>
    <row r="5" spans="1:18" x14ac:dyDescent="0.35">
      <c r="P5" s="66"/>
      <c r="Q5" s="66"/>
      <c r="R5" s="66"/>
    </row>
    <row r="6" spans="1:18" s="66" customFormat="1" x14ac:dyDescent="0.35"/>
    <row r="7" spans="1:18" x14ac:dyDescent="0.35">
      <c r="P7" s="66"/>
      <c r="Q7" s="66"/>
      <c r="R7" s="66"/>
    </row>
    <row r="8" spans="1:18" x14ac:dyDescent="0.35">
      <c r="P8" s="66"/>
      <c r="Q8" s="66"/>
      <c r="R8" s="66"/>
    </row>
    <row r="9" spans="1:18" x14ac:dyDescent="0.35">
      <c r="P9" s="66"/>
      <c r="Q9" s="66"/>
      <c r="R9" s="66"/>
    </row>
    <row r="10" spans="1:18" x14ac:dyDescent="0.35">
      <c r="P10" s="66"/>
      <c r="Q10" s="66"/>
      <c r="R10" s="66"/>
    </row>
    <row r="11" spans="1:18" x14ac:dyDescent="0.35">
      <c r="P11" s="66"/>
      <c r="Q11" s="66"/>
      <c r="R11" s="66"/>
    </row>
    <row r="12" spans="1:18" x14ac:dyDescent="0.35">
      <c r="P12" s="66"/>
      <c r="R12" s="66"/>
    </row>
    <row r="13" spans="1:18" x14ac:dyDescent="0.35">
      <c r="A13" s="66"/>
      <c r="B13" s="30" t="s">
        <v>1150</v>
      </c>
      <c r="C13" s="66"/>
      <c r="D13" s="66"/>
      <c r="E13" s="66"/>
      <c r="F13" s="66"/>
      <c r="G13" s="66"/>
      <c r="H13" s="66"/>
      <c r="I13" s="66"/>
      <c r="J13" s="66"/>
      <c r="K13" s="66"/>
      <c r="L13" s="66"/>
      <c r="M13" s="66"/>
      <c r="N13" s="66"/>
      <c r="O13" s="66"/>
      <c r="P13" s="66"/>
      <c r="Q13" s="66"/>
      <c r="R13" s="66"/>
    </row>
    <row r="14" spans="1:18" x14ac:dyDescent="0.35">
      <c r="A14" s="66"/>
      <c r="B14" s="66" t="s">
        <v>435</v>
      </c>
      <c r="C14" s="66" t="s">
        <v>436</v>
      </c>
      <c r="D14" s="66" t="s">
        <v>437</v>
      </c>
      <c r="E14" s="66" t="s">
        <v>438</v>
      </c>
      <c r="F14" s="66" t="s">
        <v>439</v>
      </c>
      <c r="G14" s="66" t="s">
        <v>440</v>
      </c>
      <c r="H14" s="66" t="s">
        <v>72</v>
      </c>
      <c r="I14" s="66" t="s">
        <v>73</v>
      </c>
      <c r="J14" s="66" t="s">
        <v>74</v>
      </c>
      <c r="K14" s="66" t="s">
        <v>75</v>
      </c>
      <c r="L14" s="7" t="s">
        <v>76</v>
      </c>
      <c r="M14" s="7" t="s">
        <v>77</v>
      </c>
      <c r="N14" s="116" t="s">
        <v>78</v>
      </c>
      <c r="O14" s="116" t="s">
        <v>12</v>
      </c>
      <c r="P14" s="66"/>
      <c r="Q14" s="66"/>
      <c r="R14" s="66"/>
    </row>
    <row r="15" spans="1:18" x14ac:dyDescent="0.35">
      <c r="A15" s="66"/>
      <c r="B15" s="66">
        <v>2</v>
      </c>
      <c r="C15" s="66">
        <v>4</v>
      </c>
      <c r="D15" s="66">
        <v>3</v>
      </c>
      <c r="E15" s="66">
        <v>5</v>
      </c>
      <c r="F15" s="66">
        <v>4</v>
      </c>
      <c r="G15" s="66">
        <v>9</v>
      </c>
      <c r="H15" s="66">
        <v>11</v>
      </c>
      <c r="I15" s="66">
        <v>13</v>
      </c>
      <c r="J15" s="66">
        <v>28</v>
      </c>
      <c r="K15" s="66">
        <v>3</v>
      </c>
      <c r="L15" s="7">
        <v>43</v>
      </c>
      <c r="M15" s="7">
        <v>35</v>
      </c>
      <c r="N15" s="116">
        <v>29</v>
      </c>
      <c r="O15" s="116">
        <f>+SUM(B15:N15)</f>
        <v>189</v>
      </c>
      <c r="P15" s="66"/>
      <c r="Q15" s="66"/>
      <c r="R15" s="66"/>
    </row>
    <row r="16" spans="1:18" x14ac:dyDescent="0.35">
      <c r="A16" s="66"/>
      <c r="B16" s="66"/>
      <c r="C16" s="66"/>
      <c r="D16" s="66"/>
      <c r="E16" s="66"/>
      <c r="F16" s="66"/>
      <c r="G16" s="66"/>
      <c r="H16" s="66"/>
      <c r="I16" s="66"/>
      <c r="J16" s="66"/>
      <c r="K16" s="66"/>
      <c r="L16" s="7"/>
      <c r="M16" s="7"/>
      <c r="N16" s="116"/>
      <c r="O16" s="116"/>
      <c r="P16" s="66"/>
      <c r="Q16" s="66"/>
      <c r="R16" s="66"/>
    </row>
    <row r="17" spans="1:18" x14ac:dyDescent="0.35">
      <c r="A17" s="66"/>
      <c r="B17" s="66"/>
      <c r="C17" s="66"/>
      <c r="D17" s="66"/>
      <c r="E17" s="66"/>
      <c r="F17" s="66"/>
      <c r="G17" s="66"/>
      <c r="H17" s="66"/>
      <c r="I17" s="66"/>
      <c r="J17" s="66"/>
      <c r="K17" s="66"/>
      <c r="L17" s="66"/>
      <c r="M17" s="66"/>
      <c r="N17" s="66"/>
      <c r="O17" s="66"/>
      <c r="P17" s="66"/>
      <c r="Q17" s="66"/>
      <c r="R17" s="66"/>
    </row>
    <row r="18" spans="1:18" x14ac:dyDescent="0.35">
      <c r="Q18" s="66"/>
      <c r="R18" s="66"/>
    </row>
    <row r="19" spans="1:18" x14ac:dyDescent="0.35">
      <c r="Q19" s="66"/>
      <c r="R19" s="66"/>
    </row>
    <row r="20" spans="1:18" x14ac:dyDescent="0.35">
      <c r="Q20" s="66"/>
      <c r="R20" s="66"/>
    </row>
    <row r="21" spans="1:18" x14ac:dyDescent="0.35">
      <c r="Q21" s="66"/>
      <c r="R21" s="66"/>
    </row>
    <row r="22" spans="1:18" x14ac:dyDescent="0.35">
      <c r="Q22" s="30"/>
      <c r="R22" s="66"/>
    </row>
    <row r="23" spans="1:18" x14ac:dyDescent="0.35">
      <c r="Q23" s="66"/>
      <c r="R23" s="66"/>
    </row>
    <row r="24" spans="1:18" x14ac:dyDescent="0.35">
      <c r="A24" s="66"/>
      <c r="B24" s="66"/>
      <c r="C24" s="66"/>
      <c r="D24" s="66"/>
      <c r="E24" s="66"/>
      <c r="F24" s="66"/>
      <c r="G24" s="66"/>
      <c r="H24" s="66"/>
      <c r="I24" s="66"/>
      <c r="J24" s="66"/>
      <c r="K24" s="66"/>
      <c r="L24" s="66"/>
      <c r="M24" s="66"/>
      <c r="N24" s="66"/>
      <c r="O24" s="66"/>
      <c r="P24" s="66"/>
      <c r="Q24" s="66"/>
      <c r="R24" s="66"/>
    </row>
    <row r="25" spans="1:18" x14ac:dyDescent="0.35">
      <c r="A25" s="66"/>
      <c r="B25" s="66"/>
      <c r="C25" s="66"/>
      <c r="D25" s="66"/>
      <c r="E25" s="66"/>
      <c r="F25" s="66"/>
      <c r="G25" s="66"/>
      <c r="H25" s="66"/>
      <c r="I25" s="66"/>
      <c r="J25" s="66"/>
      <c r="K25" s="66"/>
      <c r="L25" s="66"/>
      <c r="M25" s="66"/>
      <c r="N25" s="66"/>
      <c r="O25" s="66"/>
      <c r="P25" s="66"/>
      <c r="Q25" s="66"/>
      <c r="R25" s="66"/>
    </row>
    <row r="26" spans="1:18" x14ac:dyDescent="0.35">
      <c r="A26" s="66"/>
      <c r="B26" s="66"/>
      <c r="C26" s="66"/>
      <c r="D26" s="66"/>
      <c r="E26" s="66"/>
      <c r="F26" s="66"/>
      <c r="G26" s="66"/>
      <c r="H26" s="66"/>
      <c r="I26" s="66"/>
      <c r="J26" s="66"/>
      <c r="K26" s="66"/>
      <c r="L26" s="66"/>
      <c r="M26" s="66"/>
      <c r="N26" s="66"/>
      <c r="O26" s="66"/>
      <c r="P26" s="66"/>
      <c r="Q26" s="66"/>
      <c r="R26" s="66"/>
    </row>
    <row r="27" spans="1:18" x14ac:dyDescent="0.35">
      <c r="B27" s="30" t="s">
        <v>452</v>
      </c>
      <c r="C27" s="66"/>
      <c r="D27" s="66"/>
      <c r="E27" s="66"/>
      <c r="F27" s="66"/>
      <c r="G27" s="66"/>
      <c r="H27" s="66"/>
      <c r="I27" s="66"/>
      <c r="J27" s="66"/>
      <c r="K27" s="66"/>
      <c r="L27" s="66"/>
      <c r="M27" s="66"/>
      <c r="N27" s="66"/>
      <c r="O27" s="66"/>
      <c r="P27" s="66"/>
      <c r="Q27" s="66"/>
      <c r="R27" s="66"/>
    </row>
    <row r="28" spans="1:18" x14ac:dyDescent="0.35">
      <c r="B28" s="71" t="s">
        <v>0</v>
      </c>
      <c r="C28" s="71" t="s">
        <v>443</v>
      </c>
      <c r="D28" s="71" t="s">
        <v>444</v>
      </c>
      <c r="E28" s="71" t="s">
        <v>445</v>
      </c>
      <c r="F28" s="71" t="s">
        <v>446</v>
      </c>
      <c r="G28" s="71" t="s">
        <v>447</v>
      </c>
      <c r="H28" s="71" t="s">
        <v>448</v>
      </c>
      <c r="I28" s="71" t="s">
        <v>449</v>
      </c>
      <c r="J28" s="71" t="s">
        <v>8</v>
      </c>
      <c r="K28" s="71" t="s">
        <v>450</v>
      </c>
      <c r="L28" s="71" t="s">
        <v>451</v>
      </c>
      <c r="M28" s="71" t="s">
        <v>11</v>
      </c>
      <c r="N28" s="71" t="s">
        <v>12</v>
      </c>
      <c r="O28" s="66"/>
      <c r="P28" s="66"/>
      <c r="Q28" s="66"/>
      <c r="R28" s="66"/>
    </row>
    <row r="29" spans="1:18" x14ac:dyDescent="0.35">
      <c r="A29" s="66" t="s">
        <v>1119</v>
      </c>
      <c r="B29" s="103">
        <f>+SUM(B30:B31)</f>
        <v>12</v>
      </c>
      <c r="C29" s="103">
        <f t="shared" ref="C29:M29" si="0">+SUM(C30:C31)</f>
        <v>10</v>
      </c>
      <c r="D29" s="103">
        <f t="shared" si="0"/>
        <v>14</v>
      </c>
      <c r="E29" s="103">
        <f t="shared" si="0"/>
        <v>20</v>
      </c>
      <c r="F29" s="103">
        <f t="shared" si="0"/>
        <v>10</v>
      </c>
      <c r="G29" s="103">
        <f t="shared" si="0"/>
        <v>0</v>
      </c>
      <c r="H29" s="103">
        <f t="shared" si="0"/>
        <v>6</v>
      </c>
      <c r="I29" s="103">
        <f t="shared" si="0"/>
        <v>27</v>
      </c>
      <c r="J29" s="103">
        <f t="shared" si="0"/>
        <v>36</v>
      </c>
      <c r="K29" s="103">
        <f t="shared" si="0"/>
        <v>25</v>
      </c>
      <c r="L29" s="103">
        <f t="shared" si="0"/>
        <v>14</v>
      </c>
      <c r="M29" s="103">
        <f t="shared" si="0"/>
        <v>15</v>
      </c>
      <c r="N29" s="103">
        <f>+SUM(B29:M29)</f>
        <v>189</v>
      </c>
      <c r="O29" s="81"/>
      <c r="P29" s="66"/>
    </row>
    <row r="30" spans="1:18" x14ac:dyDescent="0.35">
      <c r="A30" s="248" t="s">
        <v>1120</v>
      </c>
      <c r="B30" s="249">
        <v>4</v>
      </c>
      <c r="C30" s="249">
        <v>6</v>
      </c>
      <c r="D30" s="249">
        <v>3</v>
      </c>
      <c r="E30" s="249">
        <v>7</v>
      </c>
      <c r="F30" s="249">
        <v>3</v>
      </c>
      <c r="G30" s="249"/>
      <c r="H30" s="249">
        <v>3</v>
      </c>
      <c r="I30" s="249">
        <v>9</v>
      </c>
      <c r="J30" s="249">
        <v>15</v>
      </c>
      <c r="K30" s="249">
        <v>16</v>
      </c>
      <c r="L30" s="249">
        <v>7</v>
      </c>
      <c r="M30" s="249">
        <v>10</v>
      </c>
      <c r="N30" s="103">
        <f>+SUM(B30:M30)</f>
        <v>83</v>
      </c>
      <c r="O30" s="257" t="s">
        <v>266</v>
      </c>
      <c r="P30" s="66"/>
    </row>
    <row r="31" spans="1:18" x14ac:dyDescent="0.35">
      <c r="A31" s="116" t="s">
        <v>1149</v>
      </c>
      <c r="B31" s="125">
        <v>8</v>
      </c>
      <c r="C31" s="125">
        <v>4</v>
      </c>
      <c r="D31" s="125">
        <v>11</v>
      </c>
      <c r="E31" s="125">
        <v>13</v>
      </c>
      <c r="F31" s="125">
        <v>7</v>
      </c>
      <c r="G31" s="125"/>
      <c r="H31" s="125">
        <v>3</v>
      </c>
      <c r="I31" s="125">
        <v>18</v>
      </c>
      <c r="J31" s="125">
        <v>21</v>
      </c>
      <c r="K31" s="125">
        <v>9</v>
      </c>
      <c r="L31" s="125">
        <v>7</v>
      </c>
      <c r="M31" s="125">
        <v>5</v>
      </c>
      <c r="N31" s="103">
        <f>+SUM(B31:M31)</f>
        <v>106</v>
      </c>
      <c r="O31" s="194" t="s">
        <v>391</v>
      </c>
      <c r="P31" s="66"/>
    </row>
    <row r="32" spans="1:18" x14ac:dyDescent="0.35">
      <c r="A32" s="66"/>
      <c r="B32" s="66"/>
      <c r="C32" s="66"/>
      <c r="D32" s="66"/>
      <c r="E32" s="66"/>
      <c r="F32" s="66"/>
      <c r="G32" s="66"/>
      <c r="H32" s="66"/>
      <c r="I32" s="66"/>
      <c r="J32" s="66"/>
      <c r="K32" s="66"/>
      <c r="L32" s="66"/>
      <c r="M32" s="66"/>
      <c r="N32" s="66"/>
      <c r="O32" s="66"/>
      <c r="P32" s="66"/>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workbookViewId="0">
      <selection activeCell="P25" sqref="P25"/>
    </sheetView>
  </sheetViews>
  <sheetFormatPr defaultRowHeight="14.5" x14ac:dyDescent="0.35"/>
  <sheetData>
    <row r="1" spans="1:16" x14ac:dyDescent="0.35">
      <c r="A1" s="30" t="s">
        <v>453</v>
      </c>
    </row>
    <row r="3" spans="1:16" x14ac:dyDescent="0.35">
      <c r="O3" s="66"/>
      <c r="P3" s="66"/>
    </row>
    <row r="4" spans="1:16" x14ac:dyDescent="0.35">
      <c r="O4" s="66"/>
      <c r="P4" s="66"/>
    </row>
    <row r="5" spans="1:16" x14ac:dyDescent="0.35">
      <c r="O5" s="66"/>
      <c r="P5" s="66"/>
    </row>
    <row r="6" spans="1:16" x14ac:dyDescent="0.35">
      <c r="O6" s="66"/>
      <c r="P6" s="66"/>
    </row>
    <row r="7" spans="1:16" x14ac:dyDescent="0.35">
      <c r="O7" s="66"/>
      <c r="P7" s="66"/>
    </row>
    <row r="8" spans="1:16" x14ac:dyDescent="0.35">
      <c r="B8" s="66"/>
      <c r="C8" s="66"/>
      <c r="D8" s="66"/>
      <c r="E8" s="66"/>
      <c r="F8" s="66"/>
      <c r="G8" s="66"/>
      <c r="H8" s="66"/>
      <c r="I8" s="66"/>
      <c r="J8" s="66"/>
      <c r="K8" s="66"/>
      <c r="L8" s="66"/>
      <c r="M8" s="66"/>
      <c r="N8" s="66"/>
      <c r="O8" s="66"/>
      <c r="P8" s="66"/>
    </row>
    <row r="9" spans="1:16" x14ac:dyDescent="0.35">
      <c r="B9" s="66"/>
      <c r="C9" s="66"/>
      <c r="D9" s="66"/>
      <c r="E9" s="66"/>
      <c r="F9" s="66"/>
      <c r="G9" s="66"/>
      <c r="H9" s="66"/>
      <c r="I9" s="66"/>
      <c r="J9" s="66"/>
      <c r="K9" s="66"/>
      <c r="L9" s="66"/>
      <c r="M9" s="66"/>
      <c r="N9" s="66"/>
      <c r="O9" s="66"/>
      <c r="P9" s="66"/>
    </row>
    <row r="10" spans="1:16" x14ac:dyDescent="0.35">
      <c r="B10" s="66"/>
      <c r="C10" s="66"/>
      <c r="D10" s="66"/>
      <c r="E10" s="66"/>
      <c r="F10" s="66"/>
      <c r="G10" s="66"/>
      <c r="H10" s="66"/>
      <c r="I10" s="66"/>
      <c r="J10" s="66"/>
      <c r="K10" s="66"/>
      <c r="L10" s="66"/>
      <c r="M10" s="66"/>
      <c r="N10" s="66"/>
      <c r="O10" s="66"/>
      <c r="P10" s="66"/>
    </row>
    <row r="11" spans="1:16" x14ac:dyDescent="0.35">
      <c r="B11" s="66" t="s">
        <v>454</v>
      </c>
      <c r="O11" s="66"/>
      <c r="P11" s="66"/>
    </row>
    <row r="12" spans="1:16" x14ac:dyDescent="0.35">
      <c r="B12" s="69"/>
      <c r="C12" s="69"/>
      <c r="D12" s="69"/>
      <c r="E12" s="69"/>
      <c r="F12" s="69"/>
      <c r="G12" s="69"/>
      <c r="H12" s="69"/>
      <c r="I12" s="69"/>
      <c r="J12" s="69"/>
      <c r="K12" s="69"/>
      <c r="L12" s="69"/>
      <c r="M12" s="69"/>
      <c r="N12" s="69"/>
      <c r="O12" s="66"/>
      <c r="P12" s="66"/>
    </row>
    <row r="13" spans="1:16" x14ac:dyDescent="0.35">
      <c r="B13" s="68" t="s">
        <v>0</v>
      </c>
      <c r="C13" s="68" t="s">
        <v>1</v>
      </c>
      <c r="D13" s="68" t="s">
        <v>2</v>
      </c>
      <c r="E13" s="68" t="s">
        <v>3</v>
      </c>
      <c r="F13" s="68" t="s">
        <v>4</v>
      </c>
      <c r="G13" s="68" t="s">
        <v>5</v>
      </c>
      <c r="H13" s="68" t="s">
        <v>6</v>
      </c>
      <c r="I13" s="68" t="s">
        <v>7</v>
      </c>
      <c r="J13" s="68" t="s">
        <v>8</v>
      </c>
      <c r="K13" s="68" t="s">
        <v>9</v>
      </c>
      <c r="L13" s="68" t="s">
        <v>10</v>
      </c>
      <c r="M13" s="68" t="s">
        <v>11</v>
      </c>
      <c r="N13" s="68"/>
      <c r="O13" s="66"/>
      <c r="P13" s="66"/>
    </row>
    <row r="14" spans="1:16" x14ac:dyDescent="0.35">
      <c r="B14" s="68">
        <v>0</v>
      </c>
      <c r="C14" s="68">
        <v>0</v>
      </c>
      <c r="D14" s="68">
        <v>0</v>
      </c>
      <c r="E14" s="68">
        <v>0</v>
      </c>
      <c r="F14" s="68">
        <v>4</v>
      </c>
      <c r="G14" s="68">
        <v>6</v>
      </c>
      <c r="H14" s="68">
        <v>3</v>
      </c>
      <c r="I14" s="68">
        <v>1</v>
      </c>
      <c r="J14" s="68">
        <v>33</v>
      </c>
      <c r="K14" s="68">
        <v>6</v>
      </c>
      <c r="L14" s="68">
        <v>0</v>
      </c>
      <c r="M14" s="68">
        <v>0</v>
      </c>
      <c r="N14" s="68"/>
      <c r="O14" s="66"/>
      <c r="P14" s="66"/>
    </row>
    <row r="15" spans="1:16" x14ac:dyDescent="0.35">
      <c r="A15" s="248" t="s">
        <v>455</v>
      </c>
      <c r="B15" s="69"/>
      <c r="C15" s="69"/>
      <c r="D15" s="69"/>
      <c r="E15" s="69"/>
      <c r="F15" s="254">
        <v>3</v>
      </c>
      <c r="G15" s="254">
        <v>4</v>
      </c>
      <c r="H15" s="254">
        <v>2</v>
      </c>
      <c r="I15" s="254">
        <v>1</v>
      </c>
      <c r="J15" s="254">
        <v>4</v>
      </c>
      <c r="K15" s="254"/>
      <c r="L15" s="254"/>
      <c r="M15" s="69"/>
      <c r="N15" s="410" t="s">
        <v>266</v>
      </c>
      <c r="O15" s="66"/>
      <c r="P15" s="66"/>
    </row>
    <row r="16" spans="1:16" x14ac:dyDescent="0.35">
      <c r="A16" s="116" t="s">
        <v>380</v>
      </c>
      <c r="B16" s="116"/>
      <c r="C16" s="116"/>
      <c r="D16" s="116"/>
      <c r="E16" s="116"/>
      <c r="F16" s="116">
        <v>1</v>
      </c>
      <c r="G16" s="116">
        <v>2</v>
      </c>
      <c r="H16" s="116">
        <v>1</v>
      </c>
      <c r="I16" s="116"/>
      <c r="J16" s="116">
        <v>29</v>
      </c>
      <c r="K16" s="116"/>
      <c r="L16" s="116"/>
      <c r="M16" s="116"/>
      <c r="N16" s="194" t="s">
        <v>391</v>
      </c>
      <c r="O16" s="66"/>
      <c r="P16" s="66"/>
    </row>
    <row r="17" spans="2:16" x14ac:dyDescent="0.35">
      <c r="B17" s="66"/>
      <c r="C17" s="66"/>
      <c r="D17" s="66"/>
      <c r="E17" s="66"/>
      <c r="F17" s="66"/>
      <c r="G17" s="66"/>
      <c r="H17" s="66"/>
      <c r="I17" s="66"/>
      <c r="J17" s="66"/>
      <c r="K17" s="66"/>
      <c r="L17" s="66"/>
      <c r="M17" s="66"/>
      <c r="N17" s="66"/>
      <c r="O17" s="66"/>
      <c r="P17" s="66"/>
    </row>
    <row r="18" spans="2:16" x14ac:dyDescent="0.35">
      <c r="B18" s="66"/>
      <c r="C18" s="66"/>
      <c r="D18" s="66"/>
      <c r="E18" s="66"/>
      <c r="F18" s="66"/>
      <c r="G18" s="66"/>
      <c r="H18" s="66"/>
      <c r="I18" s="66"/>
      <c r="J18" s="66"/>
      <c r="K18" s="66"/>
      <c r="L18" s="66"/>
      <c r="M18" s="66"/>
      <c r="N18" s="66"/>
      <c r="O18" s="66"/>
      <c r="P18" s="66"/>
    </row>
    <row r="19" spans="2:16" x14ac:dyDescent="0.35">
      <c r="B19" s="66"/>
      <c r="C19" s="66"/>
      <c r="D19" s="66"/>
      <c r="E19" s="66"/>
      <c r="F19" s="66"/>
      <c r="H19" s="66"/>
      <c r="I19" s="66"/>
      <c r="J19" s="66"/>
      <c r="K19" s="66"/>
      <c r="L19" s="66"/>
      <c r="M19" s="66"/>
      <c r="N19" s="66"/>
      <c r="O19" s="66"/>
      <c r="P19" s="66"/>
    </row>
    <row r="20" spans="2:16" x14ac:dyDescent="0.35">
      <c r="B20" s="66"/>
      <c r="C20" s="66"/>
      <c r="D20" s="66"/>
      <c r="E20" s="66"/>
      <c r="F20" s="66"/>
      <c r="G20" s="66"/>
      <c r="H20" s="66"/>
      <c r="I20" s="66"/>
      <c r="J20" s="66"/>
      <c r="K20" s="66"/>
      <c r="L20" s="66"/>
      <c r="M20" s="66"/>
      <c r="N20" s="66"/>
      <c r="O20" s="66"/>
      <c r="P20" s="66"/>
    </row>
  </sheetData>
  <pageMargins left="0.7" right="0.7" top="0.75" bottom="0.75" header="0.3" footer="0.3"/>
  <pageSetup paperSize="9"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80" zoomScaleNormal="80" workbookViewId="0">
      <selection activeCell="L17" sqref="L17"/>
    </sheetView>
  </sheetViews>
  <sheetFormatPr defaultRowHeight="14.5" x14ac:dyDescent="0.35"/>
  <sheetData>
    <row r="1" spans="1:18" x14ac:dyDescent="0.35">
      <c r="A1" s="30" t="s">
        <v>456</v>
      </c>
    </row>
    <row r="2" spans="1:18" x14ac:dyDescent="0.35">
      <c r="B2" s="69"/>
      <c r="C2" s="69"/>
      <c r="D2" s="69"/>
      <c r="E2" s="69"/>
      <c r="F2" s="69"/>
      <c r="G2" s="69"/>
      <c r="H2" s="69"/>
      <c r="I2" s="69"/>
      <c r="J2" s="69"/>
      <c r="K2" s="69"/>
    </row>
    <row r="3" spans="1:18" x14ac:dyDescent="0.35">
      <c r="Q3" s="66"/>
      <c r="R3" s="66"/>
    </row>
    <row r="4" spans="1:18" x14ac:dyDescent="0.35">
      <c r="Q4" s="66"/>
      <c r="R4" s="66"/>
    </row>
    <row r="5" spans="1:18" x14ac:dyDescent="0.35">
      <c r="Q5" s="66"/>
      <c r="R5" s="66"/>
    </row>
    <row r="6" spans="1:18" s="66" customFormat="1" x14ac:dyDescent="0.35"/>
    <row r="7" spans="1:18" s="66" customFormat="1" x14ac:dyDescent="0.35"/>
    <row r="8" spans="1:18" x14ac:dyDescent="0.35">
      <c r="Q8" s="66"/>
      <c r="R8" s="66"/>
    </row>
    <row r="9" spans="1:18" x14ac:dyDescent="0.35">
      <c r="E9" s="66" t="s">
        <v>1152</v>
      </c>
      <c r="Q9" s="66"/>
      <c r="R9" s="66"/>
    </row>
    <row r="10" spans="1:18" x14ac:dyDescent="0.35">
      <c r="B10" s="241"/>
      <c r="C10" s="241"/>
      <c r="D10" s="241"/>
      <c r="E10" s="215" t="s">
        <v>0</v>
      </c>
      <c r="F10" s="215" t="s">
        <v>1</v>
      </c>
      <c r="G10" s="215" t="s">
        <v>2</v>
      </c>
      <c r="H10" s="215" t="s">
        <v>3</v>
      </c>
      <c r="I10" s="215" t="s">
        <v>4</v>
      </c>
      <c r="J10" s="215" t="s">
        <v>5</v>
      </c>
      <c r="K10" s="215" t="s">
        <v>6</v>
      </c>
      <c r="L10" s="215" t="s">
        <v>7</v>
      </c>
      <c r="M10" s="215" t="s">
        <v>8</v>
      </c>
      <c r="N10" s="215" t="s">
        <v>9</v>
      </c>
      <c r="O10" s="215" t="s">
        <v>10</v>
      </c>
      <c r="P10" s="215" t="s">
        <v>11</v>
      </c>
      <c r="Q10" s="306"/>
      <c r="R10" s="66"/>
    </row>
    <row r="11" spans="1:18" x14ac:dyDescent="0.35">
      <c r="B11" s="273"/>
      <c r="E11" s="421">
        <f t="shared" ref="E11:P11" si="0">+SUM(E24:E29)</f>
        <v>0</v>
      </c>
      <c r="F11" s="421">
        <f t="shared" si="0"/>
        <v>0</v>
      </c>
      <c r="G11" s="421">
        <f t="shared" si="0"/>
        <v>2</v>
      </c>
      <c r="H11" s="421">
        <f t="shared" si="0"/>
        <v>22</v>
      </c>
      <c r="I11" s="421">
        <f t="shared" si="0"/>
        <v>26</v>
      </c>
      <c r="J11" s="421">
        <f t="shared" si="0"/>
        <v>3</v>
      </c>
      <c r="K11" s="421">
        <f t="shared" si="0"/>
        <v>5</v>
      </c>
      <c r="L11" s="421">
        <f t="shared" si="0"/>
        <v>18</v>
      </c>
      <c r="M11" s="421">
        <f t="shared" si="0"/>
        <v>17</v>
      </c>
      <c r="N11" s="421">
        <f t="shared" si="0"/>
        <v>1</v>
      </c>
      <c r="O11" s="421">
        <f t="shared" si="0"/>
        <v>3</v>
      </c>
      <c r="P11" s="421">
        <f t="shared" si="0"/>
        <v>2</v>
      </c>
      <c r="Q11" s="306"/>
      <c r="R11" s="66"/>
    </row>
    <row r="12" spans="1:18" x14ac:dyDescent="0.35">
      <c r="Q12" s="306"/>
      <c r="R12" s="66"/>
    </row>
    <row r="13" spans="1:18" s="66" customFormat="1" x14ac:dyDescent="0.35">
      <c r="Q13" s="306"/>
    </row>
    <row r="14" spans="1:18" s="66" customFormat="1" x14ac:dyDescent="0.35">
      <c r="Q14" s="306"/>
    </row>
    <row r="15" spans="1:18" x14ac:dyDescent="0.35">
      <c r="Q15" s="306"/>
      <c r="R15" s="66"/>
    </row>
    <row r="16" spans="1:18" x14ac:dyDescent="0.35">
      <c r="Q16" s="306"/>
      <c r="R16" s="66"/>
    </row>
    <row r="17" spans="2:18" s="66" customFormat="1" x14ac:dyDescent="0.35">
      <c r="Q17" s="306"/>
    </row>
    <row r="18" spans="2:18" s="66" customFormat="1" x14ac:dyDescent="0.35">
      <c r="Q18" s="306"/>
    </row>
    <row r="19" spans="2:18" s="66" customFormat="1" x14ac:dyDescent="0.35">
      <c r="Q19" s="306"/>
    </row>
    <row r="20" spans="2:18" x14ac:dyDescent="0.35">
      <c r="Q20" s="422"/>
    </row>
    <row r="21" spans="2:18" x14ac:dyDescent="0.35">
      <c r="E21" s="66" t="s">
        <v>1153</v>
      </c>
      <c r="Q21" s="306"/>
      <c r="R21" s="100"/>
    </row>
    <row r="22" spans="2:18" x14ac:dyDescent="0.35">
      <c r="Q22" s="306"/>
      <c r="R22" s="66"/>
    </row>
    <row r="23" spans="2:18" x14ac:dyDescent="0.35">
      <c r="B23" s="306"/>
      <c r="C23" s="479" t="s">
        <v>250</v>
      </c>
      <c r="D23" s="421" t="s">
        <v>306</v>
      </c>
      <c r="E23" s="383"/>
      <c r="F23" s="383"/>
      <c r="G23" s="383"/>
      <c r="H23" s="383"/>
      <c r="I23" s="383"/>
      <c r="J23" s="383"/>
      <c r="K23" s="383"/>
      <c r="L23" s="383"/>
      <c r="M23" s="383"/>
      <c r="N23" s="383"/>
      <c r="O23" s="383"/>
      <c r="P23" s="383"/>
      <c r="Q23" s="306"/>
      <c r="R23" s="66"/>
    </row>
    <row r="24" spans="2:18" x14ac:dyDescent="0.35">
      <c r="B24" s="273" t="s">
        <v>457</v>
      </c>
      <c r="C24" s="480">
        <f>+D24/13</f>
        <v>0.30769230769230771</v>
      </c>
      <c r="D24" s="411">
        <f t="shared" ref="D24:D29" si="1">+SUM(E24:P24)</f>
        <v>4</v>
      </c>
      <c r="E24" s="411" t="s">
        <v>14</v>
      </c>
      <c r="F24" s="411" t="s">
        <v>14</v>
      </c>
      <c r="G24" s="411" t="s">
        <v>14</v>
      </c>
      <c r="H24" s="411" t="s">
        <v>14</v>
      </c>
      <c r="I24" s="411">
        <v>1</v>
      </c>
      <c r="J24" s="411" t="s">
        <v>14</v>
      </c>
      <c r="K24" s="411">
        <v>1</v>
      </c>
      <c r="L24" s="411" t="s">
        <v>14</v>
      </c>
      <c r="M24" s="411">
        <v>1</v>
      </c>
      <c r="N24" s="411">
        <v>1</v>
      </c>
      <c r="O24" s="411" t="s">
        <v>14</v>
      </c>
      <c r="P24" s="411" t="s">
        <v>14</v>
      </c>
      <c r="Q24" s="306"/>
      <c r="R24" s="66"/>
    </row>
    <row r="25" spans="2:18" x14ac:dyDescent="0.35">
      <c r="B25" s="273" t="s">
        <v>458</v>
      </c>
      <c r="C25" s="480">
        <f>+D25/10</f>
        <v>0.3</v>
      </c>
      <c r="D25" s="411">
        <f t="shared" si="1"/>
        <v>3</v>
      </c>
      <c r="E25" s="411" t="s">
        <v>14</v>
      </c>
      <c r="F25" s="411" t="s">
        <v>14</v>
      </c>
      <c r="G25" s="411" t="s">
        <v>14</v>
      </c>
      <c r="H25" s="411" t="s">
        <v>14</v>
      </c>
      <c r="I25" s="411" t="s">
        <v>14</v>
      </c>
      <c r="J25" s="411">
        <v>1</v>
      </c>
      <c r="K25" s="411">
        <v>1</v>
      </c>
      <c r="L25" s="411" t="s">
        <v>14</v>
      </c>
      <c r="M25" s="411">
        <v>1</v>
      </c>
      <c r="N25" s="411">
        <v>-1</v>
      </c>
      <c r="O25" s="411">
        <v>1</v>
      </c>
      <c r="P25" s="411" t="s">
        <v>14</v>
      </c>
      <c r="Q25" s="306"/>
      <c r="R25" s="66"/>
    </row>
    <row r="26" spans="2:18" x14ac:dyDescent="0.35">
      <c r="B26" s="273" t="s">
        <v>459</v>
      </c>
      <c r="C26" s="272">
        <f>+D26/10</f>
        <v>0.2</v>
      </c>
      <c r="D26" s="411">
        <f t="shared" si="1"/>
        <v>2</v>
      </c>
      <c r="E26" s="411" t="s">
        <v>14</v>
      </c>
      <c r="F26" s="411" t="s">
        <v>14</v>
      </c>
      <c r="G26" s="411" t="s">
        <v>14</v>
      </c>
      <c r="H26" s="411">
        <v>1</v>
      </c>
      <c r="I26" s="411" t="s">
        <v>14</v>
      </c>
      <c r="J26" s="411" t="s">
        <v>14</v>
      </c>
      <c r="K26" s="411" t="s">
        <v>14</v>
      </c>
      <c r="L26" s="411" t="s">
        <v>14</v>
      </c>
      <c r="M26" s="411" t="s">
        <v>14</v>
      </c>
      <c r="N26" s="411"/>
      <c r="O26" s="411">
        <v>1</v>
      </c>
      <c r="P26" s="411" t="s">
        <v>14</v>
      </c>
      <c r="Q26" s="66"/>
      <c r="R26" s="66"/>
    </row>
    <row r="27" spans="2:18" x14ac:dyDescent="0.35">
      <c r="B27" s="273" t="s">
        <v>1151</v>
      </c>
      <c r="C27" s="272">
        <f>+D27/10</f>
        <v>1.1000000000000001</v>
      </c>
      <c r="D27" s="411">
        <f t="shared" si="1"/>
        <v>11</v>
      </c>
      <c r="E27" s="411" t="s">
        <v>14</v>
      </c>
      <c r="F27" s="411" t="s">
        <v>14</v>
      </c>
      <c r="G27" s="411" t="s">
        <v>14</v>
      </c>
      <c r="H27" s="411">
        <v>1</v>
      </c>
      <c r="I27" s="411">
        <v>8</v>
      </c>
      <c r="J27" s="411">
        <v>2</v>
      </c>
      <c r="K27" s="411" t="s">
        <v>14</v>
      </c>
      <c r="L27" s="411" t="s">
        <v>14</v>
      </c>
      <c r="M27" s="411" t="s">
        <v>14</v>
      </c>
      <c r="N27" s="411" t="s">
        <v>14</v>
      </c>
      <c r="O27" s="411" t="s">
        <v>14</v>
      </c>
      <c r="P27" s="411" t="s">
        <v>14</v>
      </c>
      <c r="Q27" s="66"/>
      <c r="R27" s="66"/>
    </row>
    <row r="28" spans="2:18" x14ac:dyDescent="0.35">
      <c r="B28" s="273" t="s">
        <v>61</v>
      </c>
      <c r="C28" s="272">
        <f>+D28/10</f>
        <v>1.2</v>
      </c>
      <c r="D28" s="138">
        <f t="shared" si="1"/>
        <v>12</v>
      </c>
      <c r="E28" s="138" t="s">
        <v>14</v>
      </c>
      <c r="F28" s="138" t="s">
        <v>14</v>
      </c>
      <c r="G28" s="138" t="s">
        <v>14</v>
      </c>
      <c r="H28" s="138">
        <v>5</v>
      </c>
      <c r="I28" s="138">
        <v>2</v>
      </c>
      <c r="J28" s="138" t="s">
        <v>14</v>
      </c>
      <c r="K28" s="138">
        <v>1</v>
      </c>
      <c r="L28" s="138" t="s">
        <v>14</v>
      </c>
      <c r="M28" s="138">
        <v>3</v>
      </c>
      <c r="N28" s="138" t="s">
        <v>14</v>
      </c>
      <c r="O28" s="138">
        <v>1</v>
      </c>
      <c r="P28" s="138" t="s">
        <v>14</v>
      </c>
      <c r="Q28" s="66"/>
      <c r="R28" s="66"/>
    </row>
    <row r="29" spans="2:18" x14ac:dyDescent="0.35">
      <c r="B29" s="273" t="s">
        <v>460</v>
      </c>
      <c r="C29" s="272">
        <f>+D29/10</f>
        <v>6.7</v>
      </c>
      <c r="D29" s="138">
        <f t="shared" si="1"/>
        <v>67</v>
      </c>
      <c r="E29" s="138" t="s">
        <v>14</v>
      </c>
      <c r="F29" s="138" t="s">
        <v>14</v>
      </c>
      <c r="G29" s="138">
        <v>2</v>
      </c>
      <c r="H29" s="138">
        <v>15</v>
      </c>
      <c r="I29" s="138">
        <v>15</v>
      </c>
      <c r="J29" s="138" t="s">
        <v>14</v>
      </c>
      <c r="K29" s="138">
        <v>2</v>
      </c>
      <c r="L29" s="138">
        <v>18</v>
      </c>
      <c r="M29" s="138">
        <v>12</v>
      </c>
      <c r="N29" s="138">
        <v>1</v>
      </c>
      <c r="O29" s="138" t="s">
        <v>14</v>
      </c>
      <c r="P29" s="138">
        <v>2</v>
      </c>
      <c r="Q29" s="66"/>
      <c r="R29" s="66"/>
    </row>
    <row r="30" spans="2:18" x14ac:dyDescent="0.35">
      <c r="B30" s="66"/>
      <c r="C30" s="66"/>
      <c r="D30" s="66"/>
      <c r="E30" s="66"/>
      <c r="F30" s="66"/>
      <c r="G30" s="66"/>
      <c r="H30" s="66"/>
      <c r="I30" s="66"/>
      <c r="J30" s="66"/>
      <c r="K30" s="66"/>
      <c r="L30" s="66"/>
      <c r="M30" s="66"/>
      <c r="N30" s="66"/>
      <c r="O30" s="66"/>
      <c r="P30" s="66"/>
      <c r="Q30" s="66"/>
      <c r="R30" s="66"/>
    </row>
    <row r="31" spans="2:18" x14ac:dyDescent="0.35">
      <c r="B31" s="66"/>
      <c r="C31" s="66"/>
      <c r="D31" s="66"/>
      <c r="E31" s="66"/>
      <c r="F31" s="66"/>
      <c r="G31" s="66"/>
      <c r="H31" s="66"/>
      <c r="I31" s="66"/>
      <c r="J31" s="66"/>
      <c r="K31" s="66"/>
      <c r="L31" s="66"/>
      <c r="M31" s="66"/>
      <c r="N31" s="66"/>
      <c r="O31" s="66"/>
      <c r="P31" s="66"/>
      <c r="Q31" s="66"/>
      <c r="R31" s="66"/>
    </row>
    <row r="32" spans="2:18" x14ac:dyDescent="0.35">
      <c r="B32" s="66"/>
      <c r="C32" s="66"/>
      <c r="D32" s="66"/>
      <c r="E32" s="66"/>
      <c r="F32" s="66"/>
      <c r="G32" s="66"/>
      <c r="H32" s="66"/>
      <c r="I32" s="66"/>
      <c r="J32" s="66"/>
      <c r="K32" s="66"/>
      <c r="L32" s="66"/>
      <c r="M32" s="66"/>
      <c r="N32" s="66"/>
      <c r="O32" s="66"/>
      <c r="P32" s="66"/>
      <c r="Q32" s="66"/>
      <c r="R32" s="66"/>
    </row>
    <row r="33" spans="2:18" x14ac:dyDescent="0.35">
      <c r="B33" s="66"/>
      <c r="C33" s="66"/>
      <c r="D33" s="66"/>
      <c r="E33" s="66"/>
      <c r="F33" s="66"/>
      <c r="G33" s="66"/>
      <c r="H33" s="66"/>
      <c r="I33" s="66"/>
      <c r="J33" s="66"/>
      <c r="K33" s="66"/>
      <c r="L33" s="66"/>
      <c r="M33" s="66"/>
      <c r="N33" s="66"/>
      <c r="O33" s="66"/>
      <c r="P33" s="66"/>
      <c r="Q33" s="66"/>
    </row>
    <row r="34" spans="2:18" x14ac:dyDescent="0.35">
      <c r="B34" s="66"/>
      <c r="C34" s="66"/>
      <c r="D34" s="66"/>
      <c r="E34" s="66"/>
      <c r="F34" s="66"/>
      <c r="G34" s="66"/>
      <c r="H34" s="66"/>
      <c r="I34" s="66"/>
      <c r="J34" s="66"/>
      <c r="K34" s="66"/>
      <c r="L34" s="66"/>
      <c r="M34" s="66"/>
      <c r="N34" s="66"/>
      <c r="O34" s="66"/>
      <c r="P34" s="66"/>
      <c r="Q34" s="66"/>
      <c r="R34" s="66"/>
    </row>
    <row r="35" spans="2:18" x14ac:dyDescent="0.35">
      <c r="B35" s="66"/>
      <c r="C35" s="66"/>
      <c r="D35" s="66"/>
      <c r="E35" s="66"/>
      <c r="F35" s="66"/>
      <c r="G35" s="66"/>
      <c r="H35" s="66"/>
      <c r="I35" s="66"/>
      <c r="J35" s="66"/>
      <c r="K35" s="66"/>
      <c r="L35" s="66"/>
      <c r="M35" s="66"/>
      <c r="N35" s="66"/>
      <c r="O35" s="66"/>
      <c r="P35" s="66"/>
      <c r="Q35" s="66"/>
      <c r="R35" s="66"/>
    </row>
    <row r="36" spans="2:18" x14ac:dyDescent="0.35">
      <c r="B36" s="66"/>
      <c r="C36" s="66"/>
      <c r="D36" s="66"/>
      <c r="E36" s="66"/>
      <c r="F36" s="66"/>
      <c r="G36" s="66"/>
      <c r="H36" s="66"/>
      <c r="I36" s="66"/>
      <c r="J36" s="66"/>
      <c r="K36" s="66"/>
      <c r="L36" s="66"/>
      <c r="M36" s="66"/>
      <c r="N36" s="66"/>
      <c r="O36" s="66"/>
      <c r="P36" s="66"/>
      <c r="Q36" s="66"/>
      <c r="R36" s="66"/>
    </row>
    <row r="37" spans="2:18" x14ac:dyDescent="0.35">
      <c r="B37" s="66"/>
      <c r="C37" s="66"/>
      <c r="D37" s="66"/>
      <c r="E37" s="66"/>
      <c r="F37" s="66"/>
      <c r="G37" s="66"/>
      <c r="H37" s="66"/>
      <c r="I37" s="66"/>
      <c r="J37" s="66"/>
      <c r="K37" s="66"/>
      <c r="L37" s="66"/>
      <c r="M37" s="66"/>
      <c r="N37" s="66"/>
      <c r="O37" s="66"/>
      <c r="P37" s="66"/>
      <c r="Q37" s="66"/>
      <c r="R37" s="66"/>
    </row>
    <row r="38" spans="2:18" x14ac:dyDescent="0.35">
      <c r="B38" s="66"/>
      <c r="C38" s="66"/>
      <c r="E38" s="66"/>
      <c r="F38" s="66"/>
      <c r="G38" s="66"/>
      <c r="H38" s="66"/>
      <c r="I38" s="66"/>
      <c r="J38" s="66"/>
      <c r="K38" s="66"/>
      <c r="M38" s="66"/>
      <c r="N38" s="66"/>
      <c r="O38" s="66"/>
      <c r="P38" s="66"/>
      <c r="Q38" s="66"/>
      <c r="R38" s="66"/>
    </row>
    <row r="39" spans="2:18" x14ac:dyDescent="0.35">
      <c r="B39" s="66"/>
      <c r="C39" s="66"/>
      <c r="D39" s="66"/>
      <c r="E39" s="66"/>
      <c r="F39" s="66"/>
      <c r="G39" s="66"/>
      <c r="H39" s="66"/>
      <c r="I39" s="66"/>
      <c r="J39" s="66"/>
      <c r="K39" s="66"/>
      <c r="L39" s="66"/>
      <c r="M39" s="66"/>
      <c r="N39" s="66"/>
      <c r="O39" s="66"/>
      <c r="P39" s="66"/>
      <c r="Q39" s="66"/>
      <c r="R39" s="66"/>
    </row>
    <row r="40" spans="2:18" x14ac:dyDescent="0.35">
      <c r="B40" s="66"/>
      <c r="C40" s="66"/>
      <c r="D40" s="66"/>
      <c r="E40" s="66"/>
      <c r="F40" s="66"/>
      <c r="G40" s="66"/>
      <c r="H40" s="66"/>
      <c r="I40" s="66"/>
      <c r="J40" s="66"/>
      <c r="K40" s="66"/>
      <c r="L40" s="66"/>
      <c r="M40" s="66"/>
      <c r="N40" s="66"/>
      <c r="O40" s="66"/>
      <c r="P40" s="66"/>
      <c r="Q40" s="66"/>
      <c r="R40" s="66"/>
    </row>
    <row r="41" spans="2:18" x14ac:dyDescent="0.35">
      <c r="B41" s="66"/>
      <c r="C41" s="66"/>
      <c r="D41" s="66"/>
      <c r="E41" s="66"/>
      <c r="F41" s="66"/>
      <c r="G41" s="66"/>
      <c r="H41" s="66"/>
      <c r="I41" s="66"/>
      <c r="J41" s="66"/>
      <c r="K41" s="66"/>
      <c r="L41" s="66"/>
      <c r="M41" s="66"/>
      <c r="N41" s="66"/>
      <c r="O41" s="66"/>
      <c r="P41" s="66"/>
      <c r="Q41" s="66"/>
      <c r="R41" s="66"/>
    </row>
    <row r="42" spans="2:18" x14ac:dyDescent="0.35">
      <c r="B42" s="66"/>
      <c r="C42" s="66"/>
      <c r="D42" s="66"/>
      <c r="E42" s="66"/>
      <c r="F42" s="66"/>
      <c r="G42" s="66"/>
      <c r="H42" s="66"/>
      <c r="I42" s="66"/>
      <c r="J42" s="66"/>
      <c r="K42" s="66"/>
      <c r="L42" s="66"/>
      <c r="M42" s="66"/>
      <c r="N42" s="66"/>
      <c r="O42" s="66"/>
      <c r="P42" s="66"/>
      <c r="Q42" s="66"/>
      <c r="R42" s="66"/>
    </row>
    <row r="43" spans="2:18" x14ac:dyDescent="0.35">
      <c r="B43" s="66"/>
      <c r="C43" s="66"/>
      <c r="D43" s="66"/>
      <c r="E43" s="66"/>
      <c r="F43" s="66"/>
      <c r="G43" s="66"/>
      <c r="H43" s="66"/>
      <c r="I43" s="66"/>
      <c r="J43" s="66"/>
      <c r="K43" s="66"/>
      <c r="L43" s="66"/>
      <c r="M43" s="66"/>
      <c r="N43" s="66"/>
      <c r="O43" s="66"/>
      <c r="P43" s="66"/>
      <c r="Q43" s="66"/>
      <c r="R43" s="66"/>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workbookViewId="0">
      <selection activeCell="N15" sqref="N15"/>
    </sheetView>
  </sheetViews>
  <sheetFormatPr defaultRowHeight="14.5" x14ac:dyDescent="0.35"/>
  <sheetData>
    <row r="1" spans="1:18" s="66" customFormat="1" x14ac:dyDescent="0.35"/>
    <row r="2" spans="1:18" s="66" customFormat="1" x14ac:dyDescent="0.35"/>
    <row r="3" spans="1:18" s="66" customFormat="1" x14ac:dyDescent="0.35"/>
    <row r="4" spans="1:18" s="66" customFormat="1" x14ac:dyDescent="0.35"/>
    <row r="5" spans="1:18" s="66" customFormat="1" x14ac:dyDescent="0.35"/>
    <row r="6" spans="1:18" s="66" customFormat="1" x14ac:dyDescent="0.35"/>
    <row r="7" spans="1:18" s="66" customFormat="1" x14ac:dyDescent="0.35"/>
    <row r="8" spans="1:18" s="66" customFormat="1" x14ac:dyDescent="0.35"/>
    <row r="9" spans="1:18" s="66" customFormat="1" x14ac:dyDescent="0.35"/>
    <row r="10" spans="1:18" x14ac:dyDescent="0.35">
      <c r="A10" s="66" t="s">
        <v>461</v>
      </c>
      <c r="B10" s="66"/>
      <c r="C10" s="66"/>
      <c r="D10" s="66"/>
      <c r="E10" s="66"/>
      <c r="F10" s="66"/>
      <c r="G10" s="66"/>
      <c r="H10" s="66"/>
      <c r="I10" s="66"/>
      <c r="J10" s="66"/>
      <c r="K10" s="66"/>
      <c r="L10" s="66"/>
      <c r="M10" s="66"/>
      <c r="N10" s="66"/>
      <c r="O10" s="66"/>
      <c r="P10" s="66"/>
      <c r="Q10" s="66"/>
      <c r="R10" s="66"/>
    </row>
    <row r="11" spans="1:18" s="66" customFormat="1" x14ac:dyDescent="0.35">
      <c r="C11" s="66" t="s">
        <v>475</v>
      </c>
    </row>
    <row r="12" spans="1:18" s="66" customFormat="1" ht="29" x14ac:dyDescent="0.35">
      <c r="D12" s="395" t="s">
        <v>464</v>
      </c>
      <c r="E12" s="395" t="s">
        <v>466</v>
      </c>
      <c r="F12" s="395" t="s">
        <v>468</v>
      </c>
      <c r="G12" s="395" t="s">
        <v>470</v>
      </c>
      <c r="H12" s="395" t="s">
        <v>472</v>
      </c>
      <c r="I12" s="395" t="s">
        <v>473</v>
      </c>
    </row>
    <row r="13" spans="1:18" s="66" customFormat="1" x14ac:dyDescent="0.35">
      <c r="D13" s="173">
        <v>0.5625</v>
      </c>
      <c r="E13" s="173">
        <v>1.7</v>
      </c>
      <c r="F13" s="173">
        <v>3.6</v>
      </c>
      <c r="G13" s="173">
        <v>4.0999999999999996</v>
      </c>
      <c r="H13" s="173">
        <v>3.2</v>
      </c>
      <c r="I13" s="173">
        <v>6</v>
      </c>
    </row>
    <row r="14" spans="1:18" s="66" customFormat="1" x14ac:dyDescent="0.35"/>
    <row r="15" spans="1:18" s="66" customFormat="1" x14ac:dyDescent="0.35"/>
    <row r="16" spans="1:18" s="66" customFormat="1" x14ac:dyDescent="0.35"/>
    <row r="17" spans="1:19" s="66" customFormat="1" x14ac:dyDescent="0.35"/>
    <row r="18" spans="1:19" s="66" customFormat="1" x14ac:dyDescent="0.35"/>
    <row r="19" spans="1:19" s="66" customFormat="1" x14ac:dyDescent="0.35"/>
    <row r="20" spans="1:19" s="66" customFormat="1" x14ac:dyDescent="0.35"/>
    <row r="21" spans="1:19" s="66" customFormat="1" x14ac:dyDescent="0.35"/>
    <row r="22" spans="1:19" s="66" customFormat="1" x14ac:dyDescent="0.35">
      <c r="C22" s="66" t="s">
        <v>476</v>
      </c>
    </row>
    <row r="23" spans="1:19" s="66" customFormat="1" x14ac:dyDescent="0.35">
      <c r="C23" s="71" t="s">
        <v>0</v>
      </c>
      <c r="D23" s="71" t="s">
        <v>1</v>
      </c>
      <c r="E23" s="71" t="s">
        <v>2</v>
      </c>
      <c r="F23" s="71" t="s">
        <v>3</v>
      </c>
      <c r="G23" s="71" t="s">
        <v>4</v>
      </c>
      <c r="H23" s="71" t="s">
        <v>5</v>
      </c>
      <c r="I23" s="71" t="s">
        <v>6</v>
      </c>
      <c r="J23" s="71" t="s">
        <v>7</v>
      </c>
      <c r="K23" s="71" t="s">
        <v>8</v>
      </c>
      <c r="L23" s="71" t="s">
        <v>9</v>
      </c>
      <c r="M23" s="71" t="s">
        <v>10</v>
      </c>
      <c r="N23" s="71" t="s">
        <v>11</v>
      </c>
    </row>
    <row r="24" spans="1:19" s="66" customFormat="1" x14ac:dyDescent="0.35">
      <c r="C24" s="71">
        <v>28</v>
      </c>
      <c r="D24" s="71">
        <v>26</v>
      </c>
      <c r="E24" s="71">
        <v>18</v>
      </c>
      <c r="F24" s="71">
        <v>9</v>
      </c>
      <c r="G24" s="71">
        <v>1</v>
      </c>
      <c r="H24" s="71">
        <v>1</v>
      </c>
      <c r="I24" s="71">
        <v>0</v>
      </c>
      <c r="J24" s="71">
        <v>1</v>
      </c>
      <c r="K24" s="71">
        <v>12</v>
      </c>
      <c r="L24" s="71">
        <v>18</v>
      </c>
      <c r="M24" s="71">
        <v>33</v>
      </c>
      <c r="N24" s="71">
        <v>30</v>
      </c>
    </row>
    <row r="25" spans="1:19" s="66" customFormat="1" x14ac:dyDescent="0.35"/>
    <row r="26" spans="1:19" x14ac:dyDescent="0.35">
      <c r="A26" s="66"/>
      <c r="B26" s="66"/>
      <c r="C26" s="66"/>
      <c r="D26" s="66"/>
      <c r="E26" s="66"/>
      <c r="F26" s="66"/>
      <c r="G26" s="66"/>
      <c r="H26" s="66"/>
      <c r="I26" s="66"/>
      <c r="J26" s="66"/>
      <c r="K26" s="66"/>
      <c r="L26" s="66"/>
      <c r="M26" s="66"/>
      <c r="N26" s="66"/>
      <c r="O26" s="66"/>
      <c r="P26" s="66"/>
      <c r="Q26" s="66"/>
      <c r="R26" s="66"/>
    </row>
    <row r="27" spans="1:19" x14ac:dyDescent="0.35">
      <c r="A27" s="66"/>
      <c r="B27" s="5"/>
      <c r="C27" s="118" t="s">
        <v>0</v>
      </c>
      <c r="D27" s="8" t="s">
        <v>1</v>
      </c>
      <c r="E27" s="8" t="s">
        <v>2</v>
      </c>
      <c r="F27" s="8" t="s">
        <v>3</v>
      </c>
      <c r="G27" s="8" t="s">
        <v>4</v>
      </c>
      <c r="H27" s="6" t="s">
        <v>5</v>
      </c>
      <c r="I27" s="6" t="s">
        <v>6</v>
      </c>
      <c r="J27" s="6" t="s">
        <v>7</v>
      </c>
      <c r="K27" s="6" t="s">
        <v>8</v>
      </c>
      <c r="L27" s="6" t="s">
        <v>9</v>
      </c>
      <c r="M27" s="6" t="s">
        <v>10</v>
      </c>
      <c r="N27" s="6" t="s">
        <v>11</v>
      </c>
      <c r="O27" s="6" t="s">
        <v>12</v>
      </c>
      <c r="P27" s="6" t="s">
        <v>462</v>
      </c>
      <c r="Q27" s="66"/>
      <c r="R27" s="6" t="s">
        <v>250</v>
      </c>
    </row>
    <row r="28" spans="1:19" ht="24.5" x14ac:dyDescent="0.35">
      <c r="A28" s="66"/>
      <c r="B28" s="119" t="s">
        <v>463</v>
      </c>
      <c r="C28" s="412" t="s">
        <v>14</v>
      </c>
      <c r="D28" s="413">
        <v>1</v>
      </c>
      <c r="E28" s="413">
        <v>1</v>
      </c>
      <c r="F28" s="413">
        <v>1</v>
      </c>
      <c r="G28" s="413" t="s">
        <v>14</v>
      </c>
      <c r="H28" s="413" t="s">
        <v>14</v>
      </c>
      <c r="I28" s="413" t="s">
        <v>14</v>
      </c>
      <c r="J28" s="413" t="s">
        <v>14</v>
      </c>
      <c r="K28" s="413">
        <v>2</v>
      </c>
      <c r="L28" s="413" t="s">
        <v>14</v>
      </c>
      <c r="M28" s="412">
        <v>4</v>
      </c>
      <c r="N28" s="412" t="s">
        <v>14</v>
      </c>
      <c r="O28" s="412">
        <f t="shared" ref="O28:O33" si="0">+SUM(C28:N28)</f>
        <v>9</v>
      </c>
      <c r="P28" s="249">
        <v>16</v>
      </c>
      <c r="Q28" s="414" t="s">
        <v>464</v>
      </c>
      <c r="R28" s="415">
        <f t="shared" ref="R28:R33" si="1">+O28/P28</f>
        <v>0.5625</v>
      </c>
      <c r="S28" s="257" t="s">
        <v>266</v>
      </c>
    </row>
    <row r="29" spans="1:19" ht="24.5" x14ac:dyDescent="0.35">
      <c r="A29" s="66"/>
      <c r="B29" s="119" t="s">
        <v>465</v>
      </c>
      <c r="C29" s="412">
        <v>2</v>
      </c>
      <c r="D29" s="412">
        <v>5</v>
      </c>
      <c r="E29" s="412">
        <v>1</v>
      </c>
      <c r="F29" s="412">
        <v>2</v>
      </c>
      <c r="G29" s="413" t="s">
        <v>14</v>
      </c>
      <c r="H29" s="412" t="s">
        <v>14</v>
      </c>
      <c r="I29" s="412" t="s">
        <v>14</v>
      </c>
      <c r="J29" s="412">
        <v>1</v>
      </c>
      <c r="K29" s="412">
        <v>1</v>
      </c>
      <c r="L29" s="413" t="s">
        <v>14</v>
      </c>
      <c r="M29" s="412">
        <v>1</v>
      </c>
      <c r="N29" s="412">
        <v>4</v>
      </c>
      <c r="O29" s="412">
        <f t="shared" si="0"/>
        <v>17</v>
      </c>
      <c r="P29" s="412">
        <v>10</v>
      </c>
      <c r="Q29" s="414" t="s">
        <v>466</v>
      </c>
      <c r="R29" s="248">
        <f t="shared" si="1"/>
        <v>1.7</v>
      </c>
    </row>
    <row r="30" spans="1:19" ht="24.5" x14ac:dyDescent="0.35">
      <c r="A30" s="66"/>
      <c r="B30" s="119" t="s">
        <v>467</v>
      </c>
      <c r="C30" s="412">
        <v>5</v>
      </c>
      <c r="D30" s="412">
        <v>4</v>
      </c>
      <c r="E30" s="412">
        <v>5</v>
      </c>
      <c r="F30" s="412">
        <v>2</v>
      </c>
      <c r="G30" s="413" t="s">
        <v>14</v>
      </c>
      <c r="H30" s="413" t="s">
        <v>14</v>
      </c>
      <c r="I30" s="413" t="s">
        <v>14</v>
      </c>
      <c r="J30" s="413" t="s">
        <v>14</v>
      </c>
      <c r="K30" s="412">
        <v>3</v>
      </c>
      <c r="L30" s="412">
        <v>6</v>
      </c>
      <c r="M30" s="412">
        <v>6</v>
      </c>
      <c r="N30" s="412">
        <v>5</v>
      </c>
      <c r="O30" s="412">
        <f t="shared" si="0"/>
        <v>36</v>
      </c>
      <c r="P30" s="412">
        <v>10</v>
      </c>
      <c r="Q30" s="414" t="s">
        <v>468</v>
      </c>
      <c r="R30" s="248">
        <f t="shared" si="1"/>
        <v>3.6</v>
      </c>
    </row>
    <row r="31" spans="1:19" ht="24.5" x14ac:dyDescent="0.35">
      <c r="A31" s="66"/>
      <c r="B31" s="119" t="s">
        <v>469</v>
      </c>
      <c r="C31" s="412">
        <v>4</v>
      </c>
      <c r="D31" s="412">
        <v>7</v>
      </c>
      <c r="E31" s="412">
        <v>3</v>
      </c>
      <c r="F31" s="412">
        <v>1</v>
      </c>
      <c r="G31" s="412" t="s">
        <v>14</v>
      </c>
      <c r="H31" s="413">
        <v>1</v>
      </c>
      <c r="I31" s="413" t="s">
        <v>14</v>
      </c>
      <c r="J31" s="413" t="s">
        <v>14</v>
      </c>
      <c r="K31" s="412">
        <v>2</v>
      </c>
      <c r="L31" s="412">
        <v>4</v>
      </c>
      <c r="M31" s="412">
        <v>9</v>
      </c>
      <c r="N31" s="412">
        <v>10</v>
      </c>
      <c r="O31" s="412">
        <f t="shared" si="0"/>
        <v>41</v>
      </c>
      <c r="P31" s="412">
        <v>10</v>
      </c>
      <c r="Q31" s="414" t="s">
        <v>470</v>
      </c>
      <c r="R31" s="248">
        <f t="shared" si="1"/>
        <v>4.0999999999999996</v>
      </c>
    </row>
    <row r="32" spans="1:19" ht="24" x14ac:dyDescent="0.35">
      <c r="A32" s="66"/>
      <c r="B32" s="119" t="s">
        <v>471</v>
      </c>
      <c r="C32" s="123">
        <v>9</v>
      </c>
      <c r="D32" s="123">
        <v>4</v>
      </c>
      <c r="E32" s="123">
        <v>2</v>
      </c>
      <c r="F32" s="123">
        <v>1</v>
      </c>
      <c r="G32" s="116"/>
      <c r="H32" s="116"/>
      <c r="I32" s="116"/>
      <c r="J32" s="116"/>
      <c r="K32" s="116"/>
      <c r="L32" s="116">
        <v>3</v>
      </c>
      <c r="M32" s="123">
        <v>7</v>
      </c>
      <c r="N32" s="123">
        <v>6</v>
      </c>
      <c r="O32" s="123">
        <f t="shared" si="0"/>
        <v>32</v>
      </c>
      <c r="P32" s="123">
        <v>10</v>
      </c>
      <c r="Q32" s="276" t="s">
        <v>472</v>
      </c>
      <c r="R32" s="116">
        <f t="shared" si="1"/>
        <v>3.2</v>
      </c>
      <c r="S32" s="194" t="s">
        <v>391</v>
      </c>
    </row>
    <row r="33" spans="1:18" ht="24" x14ac:dyDescent="0.35">
      <c r="A33" s="66"/>
      <c r="B33" s="119" t="s">
        <v>312</v>
      </c>
      <c r="C33" s="123">
        <v>8</v>
      </c>
      <c r="D33" s="123">
        <v>5</v>
      </c>
      <c r="E33" s="123">
        <v>6</v>
      </c>
      <c r="F33" s="123">
        <v>2</v>
      </c>
      <c r="G33" s="123">
        <v>1</v>
      </c>
      <c r="H33" s="124" t="s">
        <v>14</v>
      </c>
      <c r="I33" s="124" t="s">
        <v>14</v>
      </c>
      <c r="J33" s="124" t="s">
        <v>14</v>
      </c>
      <c r="K33" s="123">
        <v>4</v>
      </c>
      <c r="L33" s="123">
        <v>5</v>
      </c>
      <c r="M33" s="123">
        <v>6</v>
      </c>
      <c r="N33" s="123">
        <v>5</v>
      </c>
      <c r="O33" s="123">
        <f t="shared" si="0"/>
        <v>42</v>
      </c>
      <c r="P33" s="123">
        <v>7</v>
      </c>
      <c r="Q33" s="276" t="s">
        <v>473</v>
      </c>
      <c r="R33" s="116">
        <f t="shared" si="1"/>
        <v>6</v>
      </c>
    </row>
    <row r="34" spans="1:18" x14ac:dyDescent="0.35">
      <c r="A34" s="66"/>
      <c r="B34" s="66"/>
      <c r="C34" s="118" t="s">
        <v>0</v>
      </c>
      <c r="D34" s="8" t="s">
        <v>1</v>
      </c>
      <c r="E34" s="8" t="s">
        <v>2</v>
      </c>
      <c r="F34" s="8" t="s">
        <v>3</v>
      </c>
      <c r="G34" s="8" t="s">
        <v>4</v>
      </c>
      <c r="H34" s="6" t="s">
        <v>5</v>
      </c>
      <c r="I34" s="6" t="s">
        <v>6</v>
      </c>
      <c r="J34" s="6" t="s">
        <v>7</v>
      </c>
      <c r="K34" s="6" t="s">
        <v>8</v>
      </c>
      <c r="L34" s="6" t="s">
        <v>9</v>
      </c>
      <c r="M34" s="6" t="s">
        <v>10</v>
      </c>
      <c r="N34" s="6" t="s">
        <v>11</v>
      </c>
      <c r="O34" s="66"/>
      <c r="P34" s="66"/>
      <c r="Q34" s="66"/>
      <c r="R34" s="66"/>
    </row>
    <row r="35" spans="1:18" ht="24" x14ac:dyDescent="0.35">
      <c r="A35" s="66"/>
      <c r="B35" s="119" t="s">
        <v>485</v>
      </c>
      <c r="C35" s="71">
        <f>+SUM(C28:C33)</f>
        <v>28</v>
      </c>
      <c r="D35" s="71">
        <f t="shared" ref="D35:N35" si="2">+SUM(D28:D33)</f>
        <v>26</v>
      </c>
      <c r="E35" s="71">
        <f t="shared" si="2"/>
        <v>18</v>
      </c>
      <c r="F35" s="71">
        <f t="shared" si="2"/>
        <v>9</v>
      </c>
      <c r="G35" s="71">
        <f t="shared" si="2"/>
        <v>1</v>
      </c>
      <c r="H35" s="71">
        <f t="shared" si="2"/>
        <v>1</v>
      </c>
      <c r="I35" s="71">
        <f t="shared" si="2"/>
        <v>0</v>
      </c>
      <c r="J35" s="71">
        <f t="shared" si="2"/>
        <v>1</v>
      </c>
      <c r="K35" s="71">
        <f t="shared" si="2"/>
        <v>12</v>
      </c>
      <c r="L35" s="71">
        <f t="shared" si="2"/>
        <v>18</v>
      </c>
      <c r="M35" s="71">
        <f t="shared" si="2"/>
        <v>33</v>
      </c>
      <c r="N35" s="71">
        <f t="shared" si="2"/>
        <v>30</v>
      </c>
      <c r="O35" s="8"/>
      <c r="P35" s="66"/>
      <c r="Q35" s="66"/>
      <c r="R35" s="66"/>
    </row>
    <row r="36" spans="1:18" x14ac:dyDescent="0.35">
      <c r="A36" s="66"/>
      <c r="B36" s="120" t="s">
        <v>474</v>
      </c>
      <c r="C36" s="121">
        <v>1</v>
      </c>
      <c r="D36" s="121">
        <v>1</v>
      </c>
      <c r="E36" s="121">
        <v>1</v>
      </c>
      <c r="F36" s="121">
        <v>3</v>
      </c>
      <c r="G36" s="43"/>
      <c r="H36" s="121">
        <v>1</v>
      </c>
      <c r="I36" s="43"/>
      <c r="J36" s="43"/>
      <c r="K36" s="43">
        <v>4</v>
      </c>
      <c r="L36" s="43"/>
      <c r="M36" s="121">
        <v>1</v>
      </c>
      <c r="N36" s="121">
        <v>1</v>
      </c>
      <c r="O36" s="8">
        <f>+SUM(C36:N36)</f>
        <v>13</v>
      </c>
      <c r="P36" s="66"/>
      <c r="Q36" s="66"/>
      <c r="R36" s="66"/>
    </row>
    <row r="37" spans="1:18" x14ac:dyDescent="0.35">
      <c r="A37" s="66"/>
      <c r="B37" s="120" t="s">
        <v>474</v>
      </c>
      <c r="C37" s="66"/>
      <c r="D37" s="121">
        <v>1</v>
      </c>
      <c r="E37" s="66"/>
      <c r="F37" s="66"/>
      <c r="G37" s="66"/>
      <c r="H37" s="66"/>
      <c r="I37" s="66"/>
      <c r="J37" s="66"/>
      <c r="K37" s="66"/>
      <c r="L37" s="66"/>
      <c r="M37" s="66"/>
      <c r="N37" s="66"/>
      <c r="O37" s="8">
        <f>+SUM(C37:N37)</f>
        <v>1</v>
      </c>
      <c r="P37" s="66"/>
      <c r="Q37" s="66"/>
      <c r="R37" s="66"/>
    </row>
    <row r="38" spans="1:18" x14ac:dyDescent="0.35">
      <c r="A38" s="66"/>
      <c r="B38" s="66"/>
      <c r="C38" s="66"/>
      <c r="D38" s="66"/>
      <c r="E38" s="66"/>
      <c r="F38" s="66"/>
      <c r="G38" s="66"/>
      <c r="H38" s="66"/>
      <c r="I38" s="66"/>
      <c r="J38" s="66"/>
      <c r="K38" s="66"/>
      <c r="L38" s="66"/>
      <c r="M38" s="66"/>
      <c r="N38" s="66"/>
      <c r="O38" s="71"/>
      <c r="P38" s="66"/>
      <c r="Q38" s="66"/>
      <c r="R38" s="66"/>
    </row>
    <row r="39" spans="1:18" x14ac:dyDescent="0.35">
      <c r="A39" s="66"/>
      <c r="B39" s="66" t="s">
        <v>477</v>
      </c>
      <c r="C39" s="66"/>
      <c r="D39" s="66"/>
      <c r="E39" s="66"/>
      <c r="F39" s="66"/>
      <c r="G39" s="66"/>
      <c r="H39" s="66"/>
      <c r="I39" s="66"/>
      <c r="J39" s="66"/>
      <c r="K39" s="66"/>
      <c r="L39" s="66"/>
      <c r="M39" s="66"/>
      <c r="N39" s="66"/>
      <c r="O39" s="66"/>
      <c r="P39" s="66"/>
      <c r="Q39" s="66"/>
      <c r="R39" s="66"/>
    </row>
    <row r="40" spans="1:18" x14ac:dyDescent="0.35">
      <c r="A40" s="66"/>
      <c r="B40" s="122"/>
      <c r="C40" s="66"/>
      <c r="D40" s="66"/>
      <c r="E40" s="66"/>
      <c r="F40" s="66"/>
      <c r="G40" s="66"/>
      <c r="H40" s="66"/>
      <c r="I40" s="66"/>
      <c r="J40" s="66"/>
      <c r="K40" s="66"/>
      <c r="L40" s="66"/>
      <c r="M40" s="66"/>
      <c r="N40" s="66"/>
      <c r="O40" s="66"/>
      <c r="P40" s="66"/>
      <c r="Q40" s="66"/>
      <c r="R40" s="66"/>
    </row>
    <row r="41" spans="1:18" x14ac:dyDescent="0.35">
      <c r="A41" s="66"/>
      <c r="B41" s="66"/>
      <c r="C41" s="66"/>
      <c r="D41" s="66"/>
      <c r="E41" s="66"/>
      <c r="F41" s="66"/>
      <c r="G41" s="66"/>
      <c r="H41" s="66"/>
      <c r="I41" s="66"/>
      <c r="J41" s="66"/>
      <c r="K41" s="66"/>
      <c r="L41" s="66"/>
      <c r="M41" s="66"/>
      <c r="N41" s="66"/>
      <c r="O41" s="66"/>
      <c r="P41" s="66"/>
      <c r="Q41" s="66"/>
      <c r="R41" s="66"/>
    </row>
    <row r="42" spans="1:18" x14ac:dyDescent="0.35">
      <c r="A42" s="66"/>
      <c r="B42" s="5"/>
      <c r="C42" s="118"/>
      <c r="D42" s="8"/>
      <c r="E42" s="8"/>
      <c r="F42" s="8"/>
      <c r="G42" s="8"/>
      <c r="H42" s="6"/>
      <c r="I42" s="6"/>
      <c r="J42" s="6"/>
      <c r="K42" s="6"/>
      <c r="L42" s="6"/>
      <c r="M42" s="6"/>
      <c r="N42" s="6"/>
      <c r="O42" s="6"/>
      <c r="P42" s="66"/>
      <c r="Q42" s="66"/>
      <c r="R42" s="66"/>
    </row>
    <row r="43" spans="1:18" x14ac:dyDescent="0.35">
      <c r="A43" s="66"/>
      <c r="B43" s="119"/>
      <c r="C43" s="8"/>
      <c r="D43" s="6"/>
      <c r="E43" s="6"/>
      <c r="F43" s="6"/>
      <c r="G43" s="6"/>
      <c r="H43" s="6"/>
      <c r="I43" s="6"/>
      <c r="J43" s="6"/>
      <c r="K43" s="6"/>
      <c r="L43" s="6"/>
      <c r="M43" s="8"/>
      <c r="N43" s="8"/>
      <c r="O43" s="8"/>
      <c r="P43" s="66"/>
      <c r="Q43" s="66"/>
      <c r="R43" s="66"/>
    </row>
    <row r="44" spans="1:18" x14ac:dyDescent="0.35">
      <c r="A44" s="66"/>
      <c r="B44" s="119"/>
      <c r="C44" s="8"/>
      <c r="D44" s="8"/>
      <c r="E44" s="8"/>
      <c r="F44" s="8"/>
      <c r="G44" s="6"/>
      <c r="H44" s="8"/>
      <c r="I44" s="8"/>
      <c r="J44" s="8"/>
      <c r="K44" s="8"/>
      <c r="L44" s="6"/>
      <c r="M44" s="8"/>
      <c r="N44" s="8"/>
      <c r="O44" s="8"/>
      <c r="P44" s="66"/>
      <c r="Q44" s="66"/>
      <c r="R44" s="66"/>
    </row>
    <row r="45" spans="1:18" x14ac:dyDescent="0.35">
      <c r="A45" s="66"/>
      <c r="B45" s="119"/>
      <c r="C45" s="8"/>
      <c r="D45" s="8"/>
      <c r="E45" s="8"/>
      <c r="F45" s="8"/>
      <c r="G45" s="6"/>
      <c r="H45" s="6"/>
      <c r="I45" s="6"/>
      <c r="J45" s="6"/>
      <c r="K45" s="8"/>
      <c r="L45" s="8"/>
      <c r="M45" s="8"/>
      <c r="N45" s="8"/>
      <c r="O45" s="8"/>
      <c r="P45" s="66"/>
      <c r="Q45" s="66"/>
      <c r="R45" s="66"/>
    </row>
    <row r="46" spans="1:18" x14ac:dyDescent="0.35">
      <c r="A46" s="66"/>
      <c r="B46" s="119"/>
      <c r="C46" s="8"/>
      <c r="D46" s="8"/>
      <c r="E46" s="8"/>
      <c r="F46" s="8"/>
      <c r="G46" s="8"/>
      <c r="H46" s="6"/>
      <c r="I46" s="6"/>
      <c r="J46" s="6"/>
      <c r="K46" s="8"/>
      <c r="L46" s="8"/>
      <c r="M46" s="8"/>
      <c r="N46" s="8"/>
      <c r="O46" s="8"/>
      <c r="P46" s="66"/>
      <c r="Q46" s="66"/>
      <c r="R46" s="66"/>
    </row>
    <row r="47" spans="1:18" x14ac:dyDescent="0.35">
      <c r="A47" s="66"/>
      <c r="B47" s="787"/>
      <c r="C47" s="785"/>
      <c r="D47" s="785"/>
      <c r="E47" s="785"/>
      <c r="F47" s="785"/>
      <c r="G47" s="785"/>
      <c r="H47" s="786"/>
      <c r="I47" s="786"/>
      <c r="J47" s="786"/>
      <c r="K47" s="785"/>
      <c r="L47" s="785"/>
      <c r="M47" s="785"/>
      <c r="N47" s="785"/>
      <c r="O47" s="785"/>
      <c r="P47" s="66"/>
      <c r="Q47" s="66"/>
      <c r="R47" s="66"/>
    </row>
    <row r="48" spans="1:18" x14ac:dyDescent="0.35">
      <c r="A48" s="66"/>
      <c r="B48" s="787"/>
      <c r="C48" s="785"/>
      <c r="D48" s="785"/>
      <c r="E48" s="785"/>
      <c r="F48" s="785"/>
      <c r="G48" s="785"/>
      <c r="H48" s="786"/>
      <c r="I48" s="786"/>
      <c r="J48" s="786"/>
      <c r="K48" s="785"/>
      <c r="L48" s="785"/>
      <c r="M48" s="785"/>
      <c r="N48" s="785"/>
      <c r="O48" s="785"/>
      <c r="P48" s="66"/>
      <c r="Q48" s="66"/>
      <c r="R48" s="66"/>
    </row>
    <row r="49" spans="1:18" x14ac:dyDescent="0.35">
      <c r="A49" s="66"/>
      <c r="B49" s="119"/>
      <c r="C49" s="8"/>
      <c r="D49" s="8"/>
      <c r="E49" s="8"/>
      <c r="F49" s="8"/>
      <c r="G49" s="8"/>
      <c r="H49" s="6"/>
      <c r="I49" s="6"/>
      <c r="J49" s="6"/>
      <c r="K49" s="8"/>
      <c r="L49" s="8"/>
      <c r="M49" s="8"/>
      <c r="N49" s="8"/>
      <c r="O49" s="8"/>
      <c r="P49" s="66"/>
      <c r="Q49" s="66"/>
      <c r="R49" s="66"/>
    </row>
    <row r="50" spans="1:18" x14ac:dyDescent="0.35">
      <c r="A50" s="66"/>
      <c r="B50" s="104"/>
      <c r="C50" s="114"/>
      <c r="D50" s="70"/>
      <c r="E50" s="70"/>
      <c r="F50" s="70"/>
      <c r="G50" s="70"/>
      <c r="H50" s="114"/>
      <c r="I50" s="114"/>
      <c r="J50" s="70"/>
      <c r="K50" s="70"/>
      <c r="L50" s="70"/>
      <c r="M50" s="114"/>
      <c r="N50" s="70"/>
      <c r="O50" s="70"/>
      <c r="P50" s="69"/>
      <c r="Q50" s="66"/>
      <c r="R50" s="66"/>
    </row>
    <row r="51" spans="1:18" x14ac:dyDescent="0.35">
      <c r="A51" s="66"/>
      <c r="Q51" s="66"/>
      <c r="R51" s="66"/>
    </row>
    <row r="52" spans="1:18" x14ac:dyDescent="0.35">
      <c r="A52" s="66"/>
      <c r="B52" s="66"/>
      <c r="C52" s="66"/>
      <c r="D52" s="66"/>
      <c r="E52" s="66"/>
      <c r="F52" s="66"/>
      <c r="G52" s="66"/>
      <c r="H52" s="66"/>
      <c r="I52" s="66"/>
      <c r="J52" s="66"/>
      <c r="K52" s="66"/>
      <c r="L52" s="66"/>
      <c r="M52" s="66"/>
      <c r="N52" s="66"/>
      <c r="O52" s="66"/>
      <c r="P52" s="66"/>
      <c r="Q52" s="66"/>
      <c r="R52" s="66"/>
    </row>
    <row r="53" spans="1:18" x14ac:dyDescent="0.35">
      <c r="A53" s="66"/>
      <c r="Q53" s="66"/>
      <c r="R53" s="66"/>
    </row>
    <row r="54" spans="1:18" x14ac:dyDescent="0.35">
      <c r="A54" s="66"/>
      <c r="Q54" s="66"/>
      <c r="R54" s="66"/>
    </row>
    <row r="55" spans="1:18" x14ac:dyDescent="0.35">
      <c r="A55" s="66"/>
      <c r="Q55" s="66"/>
      <c r="R55" s="66"/>
    </row>
    <row r="56" spans="1:18" x14ac:dyDescent="0.35">
      <c r="A56" s="66"/>
      <c r="Q56" s="66"/>
      <c r="R56" s="66"/>
    </row>
    <row r="57" spans="1:18" x14ac:dyDescent="0.35">
      <c r="A57" s="66"/>
      <c r="Q57" s="66"/>
      <c r="R57" s="66"/>
    </row>
    <row r="58" spans="1:18" x14ac:dyDescent="0.35">
      <c r="A58" s="66"/>
      <c r="Q58" s="66"/>
      <c r="R58" s="66"/>
    </row>
    <row r="59" spans="1:18" x14ac:dyDescent="0.35">
      <c r="A59" s="66"/>
      <c r="Q59" s="66"/>
      <c r="R59" s="66"/>
    </row>
    <row r="60" spans="1:18" x14ac:dyDescent="0.35">
      <c r="A60" s="66"/>
      <c r="Q60" s="66"/>
      <c r="R60" s="66"/>
    </row>
    <row r="61" spans="1:18" x14ac:dyDescent="0.35">
      <c r="A61" s="66"/>
      <c r="Q61" s="66"/>
      <c r="R61" s="66"/>
    </row>
    <row r="62" spans="1:18" x14ac:dyDescent="0.35">
      <c r="A62" s="66"/>
      <c r="Q62" s="66"/>
      <c r="R62" s="66"/>
    </row>
    <row r="63" spans="1:18" x14ac:dyDescent="0.35">
      <c r="A63" s="66"/>
      <c r="Q63" s="69"/>
      <c r="R63" s="66"/>
    </row>
  </sheetData>
  <mergeCells count="14">
    <mergeCell ref="G47:G48"/>
    <mergeCell ref="B47:B48"/>
    <mergeCell ref="C47:C48"/>
    <mergeCell ref="D47:D48"/>
    <mergeCell ref="E47:E48"/>
    <mergeCell ref="F47:F48"/>
    <mergeCell ref="N47:N48"/>
    <mergeCell ref="O47:O48"/>
    <mergeCell ref="H47:H48"/>
    <mergeCell ref="I47:I48"/>
    <mergeCell ref="J47:J48"/>
    <mergeCell ref="K47:K48"/>
    <mergeCell ref="L47:L48"/>
    <mergeCell ref="M47:M48"/>
  </mergeCells>
  <pageMargins left="0.7" right="0.7" top="0.75" bottom="0.75" header="0.3" footer="0.3"/>
  <pageSetup paperSize="9" orientation="portrait" horizontalDpi="0"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E16" sqref="E16"/>
    </sheetView>
  </sheetViews>
  <sheetFormatPr defaultRowHeight="14.5" x14ac:dyDescent="0.35"/>
  <sheetData>
    <row r="1" spans="1:18" x14ac:dyDescent="0.35">
      <c r="A1" s="66" t="s">
        <v>478</v>
      </c>
    </row>
    <row r="2" spans="1:18" x14ac:dyDescent="0.35">
      <c r="C2" s="66"/>
      <c r="D2" s="66"/>
      <c r="E2" s="66"/>
      <c r="F2" s="66"/>
      <c r="G2" s="66"/>
      <c r="H2" s="66"/>
      <c r="I2" s="66"/>
      <c r="J2" s="66"/>
      <c r="K2" s="66"/>
      <c r="L2" s="66"/>
      <c r="M2" s="66"/>
      <c r="N2" s="66"/>
    </row>
    <row r="4" spans="1:18" s="66" customFormat="1" x14ac:dyDescent="0.35"/>
    <row r="5" spans="1:18" s="66" customFormat="1" x14ac:dyDescent="0.35"/>
    <row r="6" spans="1:18" s="66" customFormat="1" x14ac:dyDescent="0.35"/>
    <row r="7" spans="1:18" s="66" customFormat="1" x14ac:dyDescent="0.35"/>
    <row r="11" spans="1:18" x14ac:dyDescent="0.35">
      <c r="B11" s="66"/>
      <c r="C11" s="125"/>
      <c r="D11" s="125"/>
      <c r="E11" s="125"/>
      <c r="F11" s="125"/>
      <c r="G11" s="125"/>
      <c r="H11" s="125"/>
      <c r="I11" s="125"/>
      <c r="J11" s="125"/>
      <c r="K11" s="125"/>
      <c r="L11" s="125"/>
      <c r="M11" s="125"/>
      <c r="N11" s="125"/>
      <c r="O11" s="66"/>
    </row>
    <row r="12" spans="1:18" x14ac:dyDescent="0.35">
      <c r="B12" s="66"/>
      <c r="C12" s="66"/>
      <c r="D12" s="66"/>
      <c r="E12" s="66"/>
      <c r="F12" s="66"/>
      <c r="G12" s="66"/>
      <c r="H12" s="66"/>
      <c r="I12" s="66"/>
      <c r="J12" s="66"/>
      <c r="K12" s="66"/>
      <c r="L12" s="66"/>
      <c r="M12" s="66"/>
      <c r="N12" s="66"/>
    </row>
    <row r="13" spans="1:18" x14ac:dyDescent="0.35">
      <c r="B13" s="131" t="s">
        <v>1122</v>
      </c>
      <c r="C13" s="131"/>
      <c r="D13" s="131"/>
      <c r="E13" s="131"/>
      <c r="F13" s="131"/>
      <c r="G13" s="131"/>
      <c r="H13" s="131"/>
      <c r="I13" s="131"/>
      <c r="J13" s="131"/>
      <c r="K13" s="131"/>
      <c r="L13" s="131"/>
      <c r="M13" s="131"/>
    </row>
    <row r="14" spans="1:18" x14ac:dyDescent="0.35">
      <c r="B14" s="75" t="s">
        <v>484</v>
      </c>
      <c r="C14" s="131"/>
      <c r="D14" s="131"/>
      <c r="E14" s="131"/>
      <c r="F14" s="131"/>
      <c r="G14" s="131"/>
      <c r="H14" s="131"/>
      <c r="I14" s="131"/>
      <c r="J14" s="131"/>
      <c r="K14" s="131"/>
      <c r="L14" s="131"/>
      <c r="M14" s="131"/>
      <c r="N14" s="75"/>
      <c r="O14" s="66"/>
      <c r="P14" s="66"/>
      <c r="Q14" s="66"/>
      <c r="R14" s="66"/>
    </row>
    <row r="15" spans="1:18" x14ac:dyDescent="0.35">
      <c r="B15" s="68"/>
      <c r="C15" s="68" t="s">
        <v>0</v>
      </c>
      <c r="D15" s="68" t="s">
        <v>1</v>
      </c>
      <c r="E15" s="68" t="s">
        <v>2</v>
      </c>
      <c r="F15" s="68" t="s">
        <v>3</v>
      </c>
      <c r="G15" s="68" t="s">
        <v>4</v>
      </c>
      <c r="H15" s="68" t="s">
        <v>5</v>
      </c>
      <c r="I15" s="68" t="s">
        <v>6</v>
      </c>
      <c r="J15" s="68" t="s">
        <v>7</v>
      </c>
      <c r="K15" s="68" t="s">
        <v>8</v>
      </c>
      <c r="L15" s="68" t="s">
        <v>9</v>
      </c>
      <c r="M15" s="68" t="s">
        <v>10</v>
      </c>
      <c r="N15" s="68" t="s">
        <v>11</v>
      </c>
      <c r="O15" s="97" t="s">
        <v>306</v>
      </c>
      <c r="P15" s="66"/>
      <c r="Q15" s="66"/>
      <c r="R15" s="66"/>
    </row>
    <row r="16" spans="1:18" x14ac:dyDescent="0.35">
      <c r="B16" s="81" t="s">
        <v>480</v>
      </c>
      <c r="C16" s="103">
        <f>+SUM(C19:C20)</f>
        <v>0</v>
      </c>
      <c r="D16" s="103">
        <f t="shared" ref="D16:N16" si="0">+SUM(D19:D20)</f>
        <v>0</v>
      </c>
      <c r="E16" s="103">
        <f t="shared" si="0"/>
        <v>0</v>
      </c>
      <c r="F16" s="103">
        <f t="shared" si="0"/>
        <v>2</v>
      </c>
      <c r="G16" s="103">
        <f t="shared" si="0"/>
        <v>3</v>
      </c>
      <c r="H16" s="103">
        <f t="shared" si="0"/>
        <v>5</v>
      </c>
      <c r="I16" s="103">
        <f t="shared" si="0"/>
        <v>2</v>
      </c>
      <c r="J16" s="103">
        <f t="shared" si="0"/>
        <v>10</v>
      </c>
      <c r="K16" s="103">
        <f t="shared" si="0"/>
        <v>4</v>
      </c>
      <c r="L16" s="103">
        <f t="shared" si="0"/>
        <v>0</v>
      </c>
      <c r="M16" s="103">
        <f t="shared" si="0"/>
        <v>0</v>
      </c>
      <c r="N16" s="103">
        <f t="shared" si="0"/>
        <v>0</v>
      </c>
      <c r="O16" s="66">
        <f>+SUM(C16:N16)</f>
        <v>26</v>
      </c>
      <c r="P16" s="66"/>
      <c r="Q16" s="66"/>
      <c r="R16" s="66"/>
    </row>
    <row r="17" spans="2:18" x14ac:dyDescent="0.35">
      <c r="B17" s="66"/>
      <c r="C17" s="346"/>
      <c r="D17" s="131"/>
      <c r="E17" s="131"/>
      <c r="F17" s="131"/>
      <c r="G17" s="131"/>
      <c r="H17" s="131"/>
      <c r="I17" s="131"/>
      <c r="J17" s="131"/>
      <c r="K17" s="131"/>
      <c r="L17" s="131"/>
      <c r="M17" s="131"/>
      <c r="N17" s="131"/>
      <c r="O17" s="66"/>
      <c r="P17" s="66"/>
      <c r="Q17" s="66"/>
      <c r="R17" s="66"/>
    </row>
    <row r="18" spans="2:18" x14ac:dyDescent="0.35">
      <c r="B18" s="66"/>
      <c r="C18" s="68" t="s">
        <v>0</v>
      </c>
      <c r="D18" s="68" t="s">
        <v>1</v>
      </c>
      <c r="E18" s="68" t="s">
        <v>2</v>
      </c>
      <c r="F18" s="68" t="s">
        <v>3</v>
      </c>
      <c r="G18" s="68" t="s">
        <v>4</v>
      </c>
      <c r="H18" s="68" t="s">
        <v>5</v>
      </c>
      <c r="I18" s="68" t="s">
        <v>6</v>
      </c>
      <c r="J18" s="68" t="s">
        <v>7</v>
      </c>
      <c r="K18" s="68" t="s">
        <v>8</v>
      </c>
      <c r="L18" s="68" t="s">
        <v>9</v>
      </c>
      <c r="M18" s="68" t="s">
        <v>10</v>
      </c>
      <c r="N18" s="68" t="s">
        <v>11</v>
      </c>
    </row>
    <row r="19" spans="2:18" x14ac:dyDescent="0.35">
      <c r="B19" s="248" t="s">
        <v>479</v>
      </c>
      <c r="C19" s="416">
        <v>0</v>
      </c>
      <c r="D19" s="416">
        <v>0</v>
      </c>
      <c r="E19" s="416">
        <v>0</v>
      </c>
      <c r="F19" s="416">
        <v>2</v>
      </c>
      <c r="G19" s="416">
        <v>0</v>
      </c>
      <c r="H19" s="416">
        <v>2</v>
      </c>
      <c r="I19" s="416">
        <v>1</v>
      </c>
      <c r="J19" s="416">
        <v>6</v>
      </c>
      <c r="K19" s="416">
        <v>1</v>
      </c>
      <c r="L19" s="416">
        <v>0</v>
      </c>
      <c r="M19" s="416">
        <v>0</v>
      </c>
      <c r="N19" s="416">
        <v>0</v>
      </c>
      <c r="O19">
        <f>+SUM(C19:N19)</f>
        <v>12</v>
      </c>
      <c r="P19" s="257" t="s">
        <v>482</v>
      </c>
    </row>
    <row r="20" spans="2:18" x14ac:dyDescent="0.35">
      <c r="B20" s="116" t="s">
        <v>380</v>
      </c>
      <c r="C20" s="125">
        <v>0</v>
      </c>
      <c r="D20" s="125">
        <v>0</v>
      </c>
      <c r="E20" s="125">
        <v>0</v>
      </c>
      <c r="F20" s="125">
        <v>0</v>
      </c>
      <c r="G20" s="125">
        <v>3</v>
      </c>
      <c r="H20" s="125">
        <v>3</v>
      </c>
      <c r="I20" s="125">
        <v>1</v>
      </c>
      <c r="J20" s="125">
        <v>4</v>
      </c>
      <c r="K20" s="125">
        <v>3</v>
      </c>
      <c r="L20" s="125">
        <v>0</v>
      </c>
      <c r="M20" s="125">
        <v>0</v>
      </c>
      <c r="N20" s="125">
        <v>0</v>
      </c>
      <c r="O20" s="66">
        <f>+SUM(C20:N20)</f>
        <v>14</v>
      </c>
      <c r="P20" s="194" t="s">
        <v>483</v>
      </c>
    </row>
    <row r="21" spans="2:18" x14ac:dyDescent="0.35">
      <c r="B21" s="66"/>
      <c r="C21" s="66"/>
      <c r="D21" s="66"/>
      <c r="E21" s="66"/>
      <c r="F21" s="66"/>
      <c r="G21" s="66"/>
      <c r="H21" s="66"/>
      <c r="I21" s="66"/>
      <c r="J21" s="66"/>
      <c r="K21" s="66"/>
      <c r="L21" s="66"/>
      <c r="M21" s="66"/>
      <c r="N21" s="66"/>
    </row>
    <row r="22" spans="2:18" x14ac:dyDescent="0.35">
      <c r="B22" s="66"/>
      <c r="C22" s="66"/>
      <c r="D22" s="66"/>
      <c r="E22" s="66"/>
      <c r="F22" s="66"/>
      <c r="G22" s="66"/>
      <c r="H22" s="66"/>
      <c r="I22" s="66"/>
      <c r="J22" s="66"/>
      <c r="K22" s="66"/>
      <c r="L22" s="66"/>
      <c r="M22" s="66"/>
      <c r="N22" s="66"/>
    </row>
    <row r="23" spans="2:18" x14ac:dyDescent="0.35">
      <c r="B23" s="66"/>
      <c r="C23" s="66"/>
      <c r="D23" s="66"/>
      <c r="E23" s="66"/>
      <c r="F23" s="66"/>
      <c r="G23" s="66"/>
      <c r="H23" s="66"/>
      <c r="I23" s="66"/>
      <c r="J23" s="66"/>
      <c r="K23" s="66"/>
      <c r="L23" s="66"/>
      <c r="M23" s="66"/>
      <c r="N23" s="66"/>
    </row>
    <row r="24" spans="2:18" x14ac:dyDescent="0.35">
      <c r="B24" s="66"/>
      <c r="C24" s="66"/>
      <c r="D24" s="66"/>
      <c r="E24" s="66"/>
      <c r="F24" s="66"/>
      <c r="G24" s="66"/>
      <c r="H24" s="66"/>
      <c r="I24" s="66"/>
      <c r="J24" s="66"/>
      <c r="K24" s="66"/>
      <c r="L24" s="66"/>
      <c r="M24" s="66"/>
      <c r="N24" s="66"/>
    </row>
    <row r="25" spans="2:18" x14ac:dyDescent="0.35">
      <c r="B25" s="66"/>
      <c r="C25" s="66"/>
      <c r="D25" s="66"/>
      <c r="E25" s="66"/>
      <c r="F25" s="66"/>
      <c r="G25" s="66"/>
      <c r="H25" s="66"/>
      <c r="I25" s="66"/>
      <c r="J25" s="66"/>
      <c r="K25" s="66"/>
      <c r="L25" s="66"/>
      <c r="M25" s="66"/>
      <c r="N25" s="66"/>
    </row>
    <row r="26" spans="2:18" x14ac:dyDescent="0.35">
      <c r="B26" s="66"/>
      <c r="C26" s="66"/>
      <c r="D26" s="66"/>
      <c r="E26" s="66"/>
      <c r="F26" s="66"/>
      <c r="G26" s="66"/>
      <c r="H26" s="66"/>
      <c r="I26" s="66"/>
      <c r="J26" s="66"/>
      <c r="K26" s="66"/>
      <c r="L26" s="66"/>
      <c r="M26" s="66"/>
      <c r="N26" s="66"/>
    </row>
    <row r="27" spans="2:18" x14ac:dyDescent="0.35">
      <c r="B27" s="66"/>
      <c r="C27" s="66"/>
      <c r="D27" s="66"/>
      <c r="E27" s="122"/>
      <c r="F27" s="66"/>
      <c r="G27" s="66"/>
      <c r="H27" s="66"/>
      <c r="I27" s="66"/>
      <c r="J27" s="66"/>
      <c r="K27" s="66"/>
      <c r="L27" s="66"/>
      <c r="M27" s="66"/>
      <c r="N27" s="66"/>
    </row>
    <row r="28" spans="2:18" x14ac:dyDescent="0.35">
      <c r="B28" s="66"/>
      <c r="C28" s="66"/>
      <c r="D28" s="66"/>
      <c r="E28" s="66"/>
      <c r="F28" s="66"/>
      <c r="G28" s="66"/>
      <c r="H28" s="66"/>
      <c r="I28" s="66"/>
      <c r="J28" s="66"/>
      <c r="K28" s="66"/>
      <c r="L28" s="66"/>
      <c r="M28" s="66"/>
      <c r="N28" s="66"/>
    </row>
    <row r="29" spans="2:18" x14ac:dyDescent="0.35">
      <c r="B29" s="66"/>
      <c r="C29" s="66"/>
      <c r="D29" s="66"/>
      <c r="E29" s="66"/>
      <c r="F29" s="66"/>
      <c r="G29" s="66"/>
      <c r="H29" s="66"/>
      <c r="I29" s="66"/>
      <c r="J29" s="66"/>
      <c r="K29" s="66"/>
      <c r="L29" s="66"/>
      <c r="M29" s="66"/>
      <c r="N29" s="66"/>
    </row>
    <row r="30" spans="2:18" x14ac:dyDescent="0.35">
      <c r="B30" s="66"/>
      <c r="C30" s="66"/>
      <c r="D30" s="66"/>
      <c r="E30" s="66"/>
      <c r="F30" s="66"/>
      <c r="G30" s="66"/>
      <c r="H30" s="66"/>
      <c r="I30" s="66"/>
      <c r="J30" s="66"/>
      <c r="K30" s="66"/>
      <c r="L30" s="66"/>
      <c r="M30" s="66"/>
      <c r="N30" s="66"/>
    </row>
    <row r="31" spans="2:18" x14ac:dyDescent="0.35">
      <c r="B31" s="66"/>
      <c r="C31" s="66"/>
      <c r="D31" s="66"/>
      <c r="E31" s="66"/>
      <c r="F31" s="66"/>
      <c r="G31" s="66"/>
      <c r="H31" s="66"/>
      <c r="I31" s="66"/>
      <c r="J31" s="66"/>
      <c r="K31" s="66"/>
      <c r="L31" s="66"/>
      <c r="M31" s="66"/>
      <c r="N31" s="66"/>
    </row>
    <row r="32" spans="2:18" x14ac:dyDescent="0.35">
      <c r="B32" s="66"/>
      <c r="C32" s="66"/>
      <c r="D32" s="66"/>
      <c r="E32" s="66"/>
      <c r="F32" s="66"/>
      <c r="G32" s="66"/>
      <c r="H32" s="66"/>
      <c r="I32" s="66"/>
      <c r="J32" s="66"/>
      <c r="K32" s="66"/>
      <c r="L32" s="66"/>
      <c r="M32" s="66"/>
      <c r="N32" s="66"/>
    </row>
    <row r="33" spans="2:14" x14ac:dyDescent="0.35">
      <c r="B33" s="66"/>
      <c r="C33" s="66"/>
      <c r="D33" s="66"/>
      <c r="E33" s="66"/>
      <c r="F33" s="66"/>
      <c r="G33" s="66"/>
      <c r="H33" s="66"/>
      <c r="I33" s="66"/>
      <c r="J33" s="66"/>
      <c r="K33" s="66"/>
      <c r="L33" s="66"/>
      <c r="M33" s="66"/>
      <c r="N33" s="66"/>
    </row>
    <row r="34" spans="2:14" x14ac:dyDescent="0.35">
      <c r="B34" s="66"/>
      <c r="C34" s="66"/>
      <c r="D34" s="66"/>
      <c r="E34" s="66"/>
      <c r="F34" s="66"/>
      <c r="G34" s="66"/>
      <c r="H34" s="122" t="s">
        <v>481</v>
      </c>
      <c r="I34" s="66"/>
      <c r="J34" s="66"/>
      <c r="K34" s="66"/>
      <c r="L34" s="66"/>
      <c r="M34" s="66"/>
      <c r="N34" s="66"/>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4"/>
  <sheetViews>
    <sheetView topLeftCell="A33" workbookViewId="0">
      <selection activeCell="E50" sqref="E50"/>
    </sheetView>
  </sheetViews>
  <sheetFormatPr defaultRowHeight="14.5" x14ac:dyDescent="0.35"/>
  <sheetData>
    <row r="1" spans="1:23" s="66" customFormat="1" x14ac:dyDescent="0.35">
      <c r="A1" s="486" t="s">
        <v>486</v>
      </c>
      <c r="B1" s="248"/>
      <c r="C1" s="127"/>
      <c r="D1" s="127"/>
      <c r="E1" s="127"/>
      <c r="F1" s="127"/>
      <c r="G1" s="127"/>
      <c r="H1" s="127"/>
      <c r="I1" s="127"/>
      <c r="J1" s="127"/>
      <c r="K1" s="127"/>
      <c r="L1" s="127"/>
      <c r="M1" s="127"/>
      <c r="N1" s="127"/>
    </row>
    <row r="2" spans="1:23" s="66" customFormat="1" x14ac:dyDescent="0.35">
      <c r="A2" s="486"/>
      <c r="B2" s="248"/>
      <c r="C2" s="127"/>
      <c r="D2" s="127"/>
      <c r="E2" s="127"/>
      <c r="F2" s="127"/>
      <c r="G2" s="127"/>
      <c r="H2" s="127"/>
      <c r="I2" s="127"/>
      <c r="J2" s="127"/>
      <c r="K2" s="127"/>
      <c r="L2" s="127"/>
      <c r="M2" s="127"/>
      <c r="N2" s="127"/>
    </row>
    <row r="3" spans="1:23" s="66" customFormat="1" x14ac:dyDescent="0.35">
      <c r="A3" s="486"/>
      <c r="B3" s="248"/>
      <c r="C3" s="127"/>
      <c r="D3" s="127"/>
      <c r="E3" s="127"/>
      <c r="F3" s="127"/>
      <c r="G3" s="127"/>
      <c r="H3" s="127"/>
      <c r="I3" s="127"/>
      <c r="J3" s="127"/>
      <c r="K3" s="127"/>
      <c r="L3" s="127"/>
      <c r="M3" s="127"/>
      <c r="N3" s="127"/>
    </row>
    <row r="4" spans="1:23" s="66" customFormat="1" x14ac:dyDescent="0.35">
      <c r="A4" s="486"/>
      <c r="B4" s="248"/>
      <c r="C4" s="127"/>
      <c r="D4" s="127"/>
      <c r="E4" s="127"/>
      <c r="F4" s="127"/>
      <c r="G4" s="127"/>
      <c r="H4" s="127"/>
      <c r="I4" s="127"/>
      <c r="J4" s="127"/>
      <c r="K4" s="127"/>
      <c r="L4" s="127"/>
      <c r="M4" s="127"/>
      <c r="N4" s="127"/>
    </row>
    <row r="5" spans="1:23" x14ac:dyDescent="0.35">
      <c r="A5" s="127"/>
      <c r="B5" s="127"/>
      <c r="D5" s="127"/>
      <c r="E5" s="127"/>
      <c r="F5" s="127"/>
      <c r="G5" s="127"/>
      <c r="H5" s="127"/>
      <c r="I5" s="127"/>
      <c r="J5" s="127"/>
      <c r="K5" s="127"/>
      <c r="L5" s="127"/>
      <c r="M5" s="127"/>
      <c r="N5" s="127"/>
    </row>
    <row r="6" spans="1:23" s="66" customFormat="1" x14ac:dyDescent="0.35">
      <c r="A6" s="127"/>
      <c r="B6" s="127"/>
      <c r="C6" s="127"/>
      <c r="D6" s="127"/>
      <c r="E6" s="127"/>
      <c r="F6" s="127"/>
      <c r="G6" s="127"/>
      <c r="H6" s="127"/>
      <c r="I6" s="127"/>
      <c r="J6" s="127"/>
      <c r="K6" s="127"/>
      <c r="L6" s="127"/>
      <c r="M6" s="127"/>
      <c r="N6" s="127"/>
    </row>
    <row r="7" spans="1:23" s="66" customFormat="1" x14ac:dyDescent="0.35">
      <c r="A7" s="127"/>
      <c r="B7" s="127"/>
      <c r="C7" s="127"/>
      <c r="D7" s="127"/>
      <c r="E7" s="127"/>
      <c r="F7" s="127"/>
      <c r="G7" s="127"/>
      <c r="H7" s="127"/>
      <c r="I7" s="127"/>
      <c r="J7" s="127"/>
      <c r="K7" s="127"/>
      <c r="L7" s="127"/>
      <c r="M7" s="127"/>
      <c r="N7" s="127"/>
    </row>
    <row r="8" spans="1:23" s="66" customFormat="1" x14ac:dyDescent="0.35">
      <c r="A8" s="127"/>
      <c r="B8" s="127"/>
      <c r="C8" s="127" t="s">
        <v>492</v>
      </c>
      <c r="D8" s="127"/>
      <c r="E8" s="127"/>
      <c r="F8" s="127"/>
      <c r="G8" s="127"/>
      <c r="H8" s="127"/>
      <c r="I8" s="127"/>
      <c r="J8" s="127"/>
      <c r="K8" s="127"/>
      <c r="L8" s="127"/>
      <c r="M8" s="127"/>
      <c r="N8" s="127"/>
    </row>
    <row r="9" spans="1:23" x14ac:dyDescent="0.35">
      <c r="A9" s="127"/>
      <c r="B9" s="127"/>
      <c r="C9" s="127"/>
      <c r="D9" s="127"/>
      <c r="E9" s="127"/>
      <c r="F9" s="127"/>
      <c r="G9" s="127"/>
      <c r="H9" s="127"/>
      <c r="I9" s="127"/>
      <c r="J9" s="127"/>
      <c r="K9" s="127"/>
      <c r="L9" s="127"/>
      <c r="M9" s="127"/>
      <c r="N9" s="127"/>
      <c r="O9" s="66"/>
      <c r="P9" s="66"/>
      <c r="Q9" s="66"/>
      <c r="R9" s="66"/>
      <c r="S9" s="66"/>
      <c r="T9" s="66"/>
      <c r="U9" s="66"/>
      <c r="V9" s="66"/>
      <c r="W9" s="66"/>
    </row>
    <row r="10" spans="1:23" x14ac:dyDescent="0.35">
      <c r="A10" s="127"/>
      <c r="B10" s="127"/>
      <c r="C10" s="128" t="s">
        <v>487</v>
      </c>
      <c r="D10" s="128" t="s">
        <v>458</v>
      </c>
      <c r="E10" s="128" t="s">
        <v>459</v>
      </c>
      <c r="F10" s="128" t="s">
        <v>488</v>
      </c>
      <c r="G10" s="128" t="s">
        <v>489</v>
      </c>
      <c r="H10" s="128" t="s">
        <v>460</v>
      </c>
      <c r="I10" s="136" t="s">
        <v>12</v>
      </c>
      <c r="J10" s="127"/>
      <c r="L10" s="127"/>
      <c r="M10" s="127"/>
      <c r="N10" s="127"/>
      <c r="O10" s="66"/>
      <c r="P10" s="66"/>
      <c r="Q10" s="66"/>
      <c r="R10" s="66"/>
      <c r="S10" s="66"/>
      <c r="T10" s="66"/>
      <c r="U10" s="66"/>
      <c r="V10" s="66"/>
      <c r="W10" s="66"/>
    </row>
    <row r="11" spans="1:23" x14ac:dyDescent="0.35">
      <c r="A11" s="127"/>
      <c r="B11" s="127" t="s">
        <v>12</v>
      </c>
      <c r="C11" s="128">
        <f>+C13+C14</f>
        <v>5</v>
      </c>
      <c r="D11" s="128">
        <f t="shared" ref="D11:H11" si="0">+D13+D14</f>
        <v>10</v>
      </c>
      <c r="E11" s="128">
        <f t="shared" si="0"/>
        <v>16</v>
      </c>
      <c r="F11" s="128">
        <f t="shared" si="0"/>
        <v>21</v>
      </c>
      <c r="G11" s="128">
        <f t="shared" si="0"/>
        <v>51</v>
      </c>
      <c r="H11" s="128">
        <f t="shared" si="0"/>
        <v>112</v>
      </c>
      <c r="I11" s="417">
        <f>+SUM(C11:H11)</f>
        <v>215</v>
      </c>
      <c r="J11" s="418"/>
      <c r="L11" s="417"/>
      <c r="M11" s="417"/>
      <c r="N11" s="127"/>
      <c r="O11" s="66"/>
      <c r="P11" s="66"/>
      <c r="Q11" s="66"/>
      <c r="R11" s="66"/>
      <c r="S11" s="66"/>
      <c r="T11" s="66"/>
      <c r="U11" s="66"/>
      <c r="V11" s="66"/>
      <c r="W11" s="66"/>
    </row>
    <row r="12" spans="1:23" x14ac:dyDescent="0.35">
      <c r="A12" s="127"/>
      <c r="B12" s="127" t="s">
        <v>490</v>
      </c>
      <c r="C12" s="129">
        <f t="shared" ref="C12:H12" si="1">+C11/10</f>
        <v>0.5</v>
      </c>
      <c r="D12" s="129">
        <f t="shared" si="1"/>
        <v>1</v>
      </c>
      <c r="E12" s="129">
        <f t="shared" si="1"/>
        <v>1.6</v>
      </c>
      <c r="F12" s="129">
        <f t="shared" si="1"/>
        <v>2.1</v>
      </c>
      <c r="G12" s="129">
        <f t="shared" si="1"/>
        <v>5.0999999999999996</v>
      </c>
      <c r="H12" s="129">
        <f t="shared" si="1"/>
        <v>11.2</v>
      </c>
      <c r="I12" s="127"/>
      <c r="J12" s="127"/>
      <c r="L12" s="127"/>
      <c r="M12" s="127"/>
      <c r="N12" s="127"/>
      <c r="O12" s="66"/>
      <c r="P12" s="66"/>
      <c r="Q12" s="66"/>
      <c r="R12" s="66"/>
      <c r="S12" s="66"/>
      <c r="T12" s="66"/>
      <c r="U12" s="66"/>
      <c r="V12" s="66"/>
      <c r="W12" s="66"/>
    </row>
    <row r="13" spans="1:23" x14ac:dyDescent="0.35">
      <c r="A13" s="127"/>
      <c r="B13" s="243" t="s">
        <v>1155</v>
      </c>
      <c r="C13" s="482">
        <v>5</v>
      </c>
      <c r="D13" s="482">
        <v>10</v>
      </c>
      <c r="E13" s="482">
        <v>16</v>
      </c>
      <c r="F13" s="482">
        <v>21</v>
      </c>
      <c r="G13" s="482">
        <v>14</v>
      </c>
      <c r="H13" s="482"/>
      <c r="I13" s="243">
        <f>+SUM(C13:H13)</f>
        <v>66</v>
      </c>
      <c r="J13" s="483" t="s">
        <v>1269</v>
      </c>
      <c r="L13" s="131"/>
      <c r="M13" s="131"/>
      <c r="N13" s="131"/>
      <c r="O13" s="69"/>
      <c r="P13" s="66"/>
      <c r="Q13" s="66"/>
      <c r="R13" s="66"/>
      <c r="S13" s="66"/>
      <c r="T13" s="66"/>
      <c r="U13" s="66"/>
      <c r="V13" s="66"/>
      <c r="W13" s="66"/>
    </row>
    <row r="14" spans="1:23" x14ac:dyDescent="0.35">
      <c r="A14" s="127"/>
      <c r="B14" s="400" t="s">
        <v>1121</v>
      </c>
      <c r="C14" s="481"/>
      <c r="D14" s="481"/>
      <c r="E14" s="481"/>
      <c r="F14" s="481"/>
      <c r="G14" s="481">
        <f>+SUM(O29:O34)</f>
        <v>37</v>
      </c>
      <c r="H14" s="481">
        <f>+SUM(O35:O44)</f>
        <v>112</v>
      </c>
      <c r="I14" s="400">
        <f>+SUM(C14:H14)</f>
        <v>149</v>
      </c>
      <c r="J14" s="132"/>
      <c r="L14" s="132"/>
      <c r="M14" s="132"/>
      <c r="N14" s="132"/>
      <c r="O14" s="69"/>
      <c r="P14" s="66"/>
      <c r="Q14" s="66"/>
      <c r="R14" s="66"/>
      <c r="S14" s="66"/>
      <c r="T14" s="66"/>
      <c r="U14" s="66"/>
      <c r="V14" s="66"/>
      <c r="W14" s="66"/>
    </row>
    <row r="15" spans="1:23" s="66" customFormat="1" x14ac:dyDescent="0.35">
      <c r="A15" s="127"/>
      <c r="C15" s="128"/>
      <c r="D15" s="128"/>
      <c r="E15" s="128"/>
      <c r="F15" s="128"/>
      <c r="G15" s="128"/>
      <c r="H15" s="128"/>
      <c r="I15" s="128"/>
      <c r="J15" s="127"/>
      <c r="K15" s="132"/>
      <c r="L15" s="132"/>
      <c r="M15" s="132"/>
      <c r="N15" s="132"/>
      <c r="O15" s="69"/>
    </row>
    <row r="16" spans="1:23" s="66" customFormat="1" x14ac:dyDescent="0.35">
      <c r="A16" s="127"/>
      <c r="C16" s="128"/>
      <c r="D16" s="128"/>
      <c r="E16" s="128"/>
      <c r="F16" s="128"/>
      <c r="G16" s="128"/>
      <c r="H16" s="128"/>
      <c r="I16" s="128"/>
      <c r="J16" s="127"/>
      <c r="K16" s="132"/>
      <c r="L16" s="132"/>
      <c r="M16" s="132"/>
      <c r="N16" s="132"/>
      <c r="O16" s="69"/>
    </row>
    <row r="17" spans="1:23" s="66" customFormat="1" x14ac:dyDescent="0.35">
      <c r="A17" s="127"/>
      <c r="C17" s="128"/>
      <c r="D17" s="128"/>
      <c r="E17" s="128"/>
      <c r="F17" s="128"/>
      <c r="G17" s="128"/>
      <c r="H17" s="128"/>
      <c r="I17" s="128"/>
      <c r="J17" s="127"/>
      <c r="K17" s="132"/>
      <c r="L17" s="132"/>
      <c r="M17" s="132"/>
      <c r="N17" s="132"/>
      <c r="O17" s="69"/>
    </row>
    <row r="18" spans="1:23" s="66" customFormat="1" x14ac:dyDescent="0.35">
      <c r="A18" s="127"/>
      <c r="C18" s="128"/>
      <c r="D18" s="128"/>
      <c r="E18" s="128"/>
      <c r="F18" s="128"/>
      <c r="G18" s="128"/>
      <c r="H18" s="128"/>
      <c r="I18" s="128"/>
      <c r="J18" s="127"/>
      <c r="K18" s="132"/>
      <c r="L18" s="132"/>
      <c r="M18" s="132"/>
      <c r="N18" s="132"/>
      <c r="O18" s="69"/>
    </row>
    <row r="19" spans="1:23" s="66" customFormat="1" x14ac:dyDescent="0.35">
      <c r="A19" s="127"/>
      <c r="C19" s="128"/>
      <c r="D19" s="128"/>
      <c r="E19" s="128"/>
      <c r="F19" s="128"/>
      <c r="G19" s="128"/>
      <c r="H19" s="128"/>
      <c r="I19" s="128"/>
      <c r="J19" s="127"/>
      <c r="K19" s="132"/>
      <c r="L19" s="132"/>
      <c r="M19" s="132"/>
      <c r="N19" s="132"/>
      <c r="O19" s="69"/>
    </row>
    <row r="20" spans="1:23" s="66" customFormat="1" x14ac:dyDescent="0.35">
      <c r="A20" s="127"/>
      <c r="C20" s="128"/>
      <c r="D20" s="128"/>
      <c r="E20" s="128"/>
      <c r="F20" s="128"/>
      <c r="G20" s="128"/>
      <c r="H20" s="128"/>
      <c r="I20" s="128"/>
      <c r="J20" s="127"/>
      <c r="K20" s="132"/>
      <c r="L20" s="132"/>
      <c r="M20" s="132"/>
      <c r="N20" s="132"/>
      <c r="O20" s="69"/>
    </row>
    <row r="21" spans="1:23" s="66" customFormat="1" x14ac:dyDescent="0.35">
      <c r="A21" s="127"/>
      <c r="C21" s="128"/>
      <c r="D21" s="128"/>
      <c r="E21" s="128"/>
      <c r="F21" s="128"/>
      <c r="G21" s="128"/>
      <c r="H21" s="128"/>
      <c r="I21" s="128"/>
      <c r="J21" s="127"/>
      <c r="K21" s="132"/>
      <c r="L21" s="132"/>
      <c r="M21" s="132"/>
      <c r="N21" s="132"/>
      <c r="O21" s="69"/>
    </row>
    <row r="22" spans="1:23" s="66" customFormat="1" x14ac:dyDescent="0.35">
      <c r="A22" s="127"/>
      <c r="B22" s="127"/>
      <c r="C22" s="128"/>
      <c r="D22" s="128"/>
      <c r="E22" s="128"/>
      <c r="F22" s="128"/>
      <c r="G22" s="128"/>
      <c r="H22" s="128"/>
      <c r="I22" s="128"/>
      <c r="J22" s="127"/>
      <c r="K22" s="132"/>
      <c r="L22" s="132"/>
      <c r="M22" s="132"/>
      <c r="N22" s="132"/>
      <c r="O22" s="69"/>
    </row>
    <row r="23" spans="1:23" x14ac:dyDescent="0.35">
      <c r="A23" s="127"/>
      <c r="B23" s="299"/>
      <c r="C23" s="127" t="s">
        <v>1270</v>
      </c>
      <c r="D23" s="132"/>
      <c r="E23" s="132"/>
      <c r="F23" s="132"/>
      <c r="G23" s="132"/>
      <c r="H23" s="132"/>
      <c r="I23" s="132"/>
      <c r="J23" s="132"/>
      <c r="K23" s="132"/>
      <c r="L23" s="132"/>
      <c r="M23" s="132"/>
      <c r="N23" s="132"/>
      <c r="O23" s="69"/>
      <c r="P23" s="66"/>
      <c r="Q23" s="66"/>
      <c r="R23" s="66"/>
      <c r="S23" s="66"/>
      <c r="T23" s="66"/>
      <c r="U23" s="66"/>
      <c r="V23" s="66"/>
      <c r="W23" s="66"/>
    </row>
    <row r="24" spans="1:23" s="66" customFormat="1" x14ac:dyDescent="0.35">
      <c r="A24" s="127"/>
      <c r="B24" s="299"/>
      <c r="C24" s="127"/>
      <c r="D24" s="132"/>
      <c r="E24" s="132"/>
      <c r="F24" s="132"/>
      <c r="G24" s="132"/>
      <c r="H24" s="132"/>
      <c r="I24" s="132"/>
      <c r="J24" s="132"/>
      <c r="K24" s="132"/>
      <c r="L24" s="132"/>
      <c r="M24" s="132"/>
      <c r="N24" s="132"/>
      <c r="O24" s="69"/>
    </row>
    <row r="25" spans="1:23" s="66" customFormat="1" x14ac:dyDescent="0.35">
      <c r="A25" s="127"/>
      <c r="B25" s="81"/>
      <c r="C25" s="487" t="s">
        <v>0</v>
      </c>
      <c r="D25" s="487" t="s">
        <v>1</v>
      </c>
      <c r="E25" s="487" t="s">
        <v>2</v>
      </c>
      <c r="F25" s="487" t="s">
        <v>3</v>
      </c>
      <c r="G25" s="487" t="s">
        <v>4</v>
      </c>
      <c r="H25" s="487" t="s">
        <v>5</v>
      </c>
      <c r="I25" s="487" t="s">
        <v>6</v>
      </c>
      <c r="J25" s="487" t="s">
        <v>7</v>
      </c>
      <c r="K25" s="487" t="s">
        <v>8</v>
      </c>
      <c r="L25" s="487" t="s">
        <v>9</v>
      </c>
      <c r="M25" s="487" t="s">
        <v>10</v>
      </c>
      <c r="N25" s="487" t="s">
        <v>11</v>
      </c>
      <c r="O25" s="484" t="s">
        <v>306</v>
      </c>
    </row>
    <row r="26" spans="1:23" x14ac:dyDescent="0.35">
      <c r="B26" s="81" t="s">
        <v>493</v>
      </c>
      <c r="C26" s="81"/>
      <c r="D26" s="81"/>
      <c r="E26" s="103">
        <f t="shared" ref="E26:M26" si="2">+SUM(E28:E44)</f>
        <v>9</v>
      </c>
      <c r="F26" s="103">
        <f t="shared" si="2"/>
        <v>61</v>
      </c>
      <c r="G26" s="103">
        <f t="shared" si="2"/>
        <v>37</v>
      </c>
      <c r="H26" s="103">
        <f t="shared" si="2"/>
        <v>12</v>
      </c>
      <c r="I26" s="103">
        <f t="shared" si="2"/>
        <v>10</v>
      </c>
      <c r="J26" s="103">
        <f t="shared" si="2"/>
        <v>26</v>
      </c>
      <c r="K26" s="103">
        <f t="shared" si="2"/>
        <v>49</v>
      </c>
      <c r="L26" s="103">
        <f t="shared" si="2"/>
        <v>8</v>
      </c>
      <c r="M26" s="103">
        <f t="shared" si="2"/>
        <v>3</v>
      </c>
      <c r="N26" s="103"/>
      <c r="O26" s="420">
        <f>+SUM(E26:M26)</f>
        <v>215</v>
      </c>
      <c r="P26" s="134"/>
      <c r="Q26" s="66"/>
      <c r="R26" s="66"/>
      <c r="S26" s="66"/>
      <c r="T26" s="66"/>
      <c r="U26" s="66"/>
      <c r="V26" s="66"/>
      <c r="W26" s="66"/>
    </row>
    <row r="27" spans="1:23" s="66" customFormat="1" x14ac:dyDescent="0.35">
      <c r="B27" s="81" t="s">
        <v>1121</v>
      </c>
      <c r="C27" s="103">
        <f>+SUM(C29:C44)</f>
        <v>0</v>
      </c>
      <c r="D27" s="103">
        <f t="shared" ref="D27:N27" si="3">+SUM(D29:D44)</f>
        <v>0</v>
      </c>
      <c r="E27" s="103">
        <f t="shared" si="3"/>
        <v>8</v>
      </c>
      <c r="F27" s="103">
        <f t="shared" si="3"/>
        <v>50</v>
      </c>
      <c r="G27" s="103">
        <f t="shared" si="3"/>
        <v>20</v>
      </c>
      <c r="H27" s="103">
        <f t="shared" si="3"/>
        <v>5</v>
      </c>
      <c r="I27" s="103">
        <f t="shared" si="3"/>
        <v>4</v>
      </c>
      <c r="J27" s="103">
        <f t="shared" si="3"/>
        <v>16</v>
      </c>
      <c r="K27" s="103">
        <f t="shared" si="3"/>
        <v>41</v>
      </c>
      <c r="L27" s="103">
        <f t="shared" si="3"/>
        <v>4</v>
      </c>
      <c r="M27" s="103">
        <f t="shared" si="3"/>
        <v>1</v>
      </c>
      <c r="N27" s="103">
        <f t="shared" si="3"/>
        <v>0</v>
      </c>
      <c r="O27" s="81"/>
    </row>
    <row r="28" spans="1:23" x14ac:dyDescent="0.35">
      <c r="B28" s="248" t="s">
        <v>495</v>
      </c>
      <c r="C28" s="248"/>
      <c r="D28" s="248"/>
      <c r="E28" s="249">
        <v>1</v>
      </c>
      <c r="F28" s="249">
        <v>11</v>
      </c>
      <c r="G28" s="249">
        <v>17</v>
      </c>
      <c r="H28" s="249">
        <v>7</v>
      </c>
      <c r="I28" s="249">
        <v>6</v>
      </c>
      <c r="J28" s="249">
        <v>10</v>
      </c>
      <c r="K28" s="249">
        <v>8</v>
      </c>
      <c r="L28" s="249">
        <v>4</v>
      </c>
      <c r="M28" s="249">
        <v>2</v>
      </c>
      <c r="N28" s="249"/>
      <c r="O28" s="257">
        <f>+SUM(C28:N28)</f>
        <v>66</v>
      </c>
      <c r="P28" s="248" t="s">
        <v>1154</v>
      </c>
      <c r="Q28" s="66"/>
      <c r="R28" s="66"/>
      <c r="S28" s="66"/>
      <c r="T28" s="66"/>
      <c r="U28" s="66"/>
      <c r="V28" s="66"/>
      <c r="W28" s="66"/>
    </row>
    <row r="29" spans="1:23" x14ac:dyDescent="0.35">
      <c r="B29" s="245">
        <v>1995</v>
      </c>
      <c r="C29" s="245"/>
      <c r="D29" s="251"/>
      <c r="E29" s="485"/>
      <c r="F29" s="485">
        <v>2</v>
      </c>
      <c r="G29" s="485"/>
      <c r="H29" s="485"/>
      <c r="I29" s="485"/>
      <c r="J29" s="485"/>
      <c r="K29" s="485">
        <v>1</v>
      </c>
      <c r="L29" s="485"/>
      <c r="M29" s="485"/>
      <c r="N29" s="485"/>
      <c r="O29" s="250">
        <f t="shared" ref="O29:O44" si="4">+SUM(C29:N29)</f>
        <v>3</v>
      </c>
      <c r="P29" s="245"/>
      <c r="Q29" s="66"/>
      <c r="R29" s="66"/>
      <c r="S29" s="66"/>
      <c r="T29" s="66"/>
      <c r="U29" s="66"/>
      <c r="V29" s="66"/>
      <c r="W29" s="66"/>
    </row>
    <row r="30" spans="1:23" x14ac:dyDescent="0.35">
      <c r="B30" s="245">
        <f>+B29+1</f>
        <v>1996</v>
      </c>
      <c r="C30" s="245"/>
      <c r="D30" s="245"/>
      <c r="E30" s="253"/>
      <c r="F30" s="253">
        <v>1</v>
      </c>
      <c r="G30" s="253">
        <v>2</v>
      </c>
      <c r="H30" s="253"/>
      <c r="I30" s="253"/>
      <c r="J30" s="253"/>
      <c r="K30" s="253">
        <v>1</v>
      </c>
      <c r="L30" s="253"/>
      <c r="M30" s="253"/>
      <c r="N30" s="253"/>
      <c r="O30" s="250">
        <f t="shared" si="4"/>
        <v>4</v>
      </c>
      <c r="P30" s="245" t="s">
        <v>391</v>
      </c>
      <c r="Q30" s="66"/>
      <c r="R30" s="66"/>
      <c r="S30" s="66"/>
      <c r="T30" s="66"/>
      <c r="U30" s="66"/>
      <c r="V30" s="66"/>
      <c r="W30" s="66"/>
    </row>
    <row r="31" spans="1:23" x14ac:dyDescent="0.35">
      <c r="B31" s="245">
        <f t="shared" ref="B31:B43" si="5">+B30+1</f>
        <v>1997</v>
      </c>
      <c r="C31" s="245"/>
      <c r="D31" s="245"/>
      <c r="E31" s="253"/>
      <c r="F31" s="253">
        <v>3</v>
      </c>
      <c r="G31" s="253"/>
      <c r="H31" s="253"/>
      <c r="I31" s="253">
        <v>1</v>
      </c>
      <c r="J31" s="253">
        <v>1</v>
      </c>
      <c r="K31" s="253"/>
      <c r="L31" s="253"/>
      <c r="M31" s="253"/>
      <c r="N31" s="253"/>
      <c r="O31" s="250">
        <f t="shared" si="4"/>
        <v>5</v>
      </c>
      <c r="P31" s="245"/>
      <c r="Q31" s="66"/>
      <c r="R31" s="66"/>
      <c r="S31" s="66"/>
      <c r="T31" s="66"/>
      <c r="U31" s="66"/>
      <c r="V31" s="66"/>
      <c r="W31" s="66"/>
    </row>
    <row r="32" spans="1:23" x14ac:dyDescent="0.35">
      <c r="B32" s="245">
        <f t="shared" si="5"/>
        <v>1998</v>
      </c>
      <c r="C32" s="245"/>
      <c r="D32" s="245"/>
      <c r="E32" s="253"/>
      <c r="F32" s="253">
        <v>2</v>
      </c>
      <c r="G32" s="253">
        <v>2</v>
      </c>
      <c r="H32" s="253"/>
      <c r="I32" s="253"/>
      <c r="J32" s="253"/>
      <c r="K32" s="253">
        <v>4</v>
      </c>
      <c r="L32" s="253"/>
      <c r="M32" s="253"/>
      <c r="N32" s="253"/>
      <c r="O32" s="250">
        <f t="shared" si="4"/>
        <v>8</v>
      </c>
      <c r="P32" s="245"/>
      <c r="Q32" s="66"/>
      <c r="R32" s="66"/>
      <c r="S32" s="66"/>
      <c r="T32" s="66"/>
      <c r="U32" s="66"/>
      <c r="V32" s="66"/>
      <c r="W32" s="66"/>
    </row>
    <row r="33" spans="2:23" x14ac:dyDescent="0.35">
      <c r="B33" s="245">
        <f t="shared" si="5"/>
        <v>1999</v>
      </c>
      <c r="C33" s="245"/>
      <c r="D33" s="245"/>
      <c r="E33" s="253"/>
      <c r="F33" s="253">
        <v>1</v>
      </c>
      <c r="G33" s="253">
        <v>1</v>
      </c>
      <c r="H33" s="253">
        <v>1</v>
      </c>
      <c r="I33" s="253"/>
      <c r="J33" s="253"/>
      <c r="K33" s="253">
        <v>1</v>
      </c>
      <c r="L33" s="253"/>
      <c r="M33" s="253"/>
      <c r="N33" s="253"/>
      <c r="O33" s="250">
        <f t="shared" si="4"/>
        <v>4</v>
      </c>
      <c r="P33" s="245"/>
      <c r="Q33" s="66"/>
      <c r="R33" s="66"/>
      <c r="S33" s="66"/>
      <c r="T33" s="66"/>
      <c r="U33" s="66"/>
      <c r="V33" s="66"/>
      <c r="W33" s="66"/>
    </row>
    <row r="34" spans="2:23" x14ac:dyDescent="0.35">
      <c r="B34" s="245">
        <f t="shared" si="5"/>
        <v>2000</v>
      </c>
      <c r="C34" s="245"/>
      <c r="D34" s="245"/>
      <c r="E34" s="253">
        <v>1</v>
      </c>
      <c r="F34" s="253">
        <v>4</v>
      </c>
      <c r="G34" s="253">
        <v>2</v>
      </c>
      <c r="H34" s="253"/>
      <c r="I34" s="253"/>
      <c r="J34" s="253"/>
      <c r="K34" s="253">
        <v>4</v>
      </c>
      <c r="L34" s="253">
        <v>2</v>
      </c>
      <c r="M34" s="253"/>
      <c r="N34" s="253"/>
      <c r="O34" s="250">
        <f t="shared" si="4"/>
        <v>13</v>
      </c>
      <c r="P34" s="245"/>
      <c r="Q34" s="66"/>
      <c r="R34" s="66"/>
      <c r="S34" s="66"/>
      <c r="T34" s="66"/>
      <c r="U34" s="66"/>
      <c r="V34" s="66"/>
      <c r="W34" s="66"/>
    </row>
    <row r="35" spans="2:23" x14ac:dyDescent="0.35">
      <c r="B35" s="245">
        <f t="shared" si="5"/>
        <v>2001</v>
      </c>
      <c r="C35" s="245"/>
      <c r="D35" s="245"/>
      <c r="E35" s="253"/>
      <c r="F35" s="253">
        <v>5</v>
      </c>
      <c r="G35" s="253">
        <v>1</v>
      </c>
      <c r="H35" s="253"/>
      <c r="I35" s="253"/>
      <c r="J35" s="253">
        <v>4</v>
      </c>
      <c r="K35" s="253">
        <v>3</v>
      </c>
      <c r="L35" s="253">
        <v>1</v>
      </c>
      <c r="M35" s="253"/>
      <c r="N35" s="253"/>
      <c r="O35" s="250">
        <f t="shared" si="4"/>
        <v>14</v>
      </c>
      <c r="P35" s="245"/>
      <c r="Q35" s="66"/>
      <c r="R35" s="66"/>
      <c r="S35" s="66"/>
      <c r="T35" s="66"/>
      <c r="U35" s="66"/>
      <c r="V35" s="66"/>
      <c r="W35" s="66"/>
    </row>
    <row r="36" spans="2:23" x14ac:dyDescent="0.35">
      <c r="B36" s="245">
        <f t="shared" si="5"/>
        <v>2002</v>
      </c>
      <c r="C36" s="245"/>
      <c r="D36" s="245"/>
      <c r="E36" s="253">
        <v>1</v>
      </c>
      <c r="F36" s="253">
        <v>5</v>
      </c>
      <c r="G36" s="253">
        <v>3</v>
      </c>
      <c r="H36" s="253">
        <v>1</v>
      </c>
      <c r="I36" s="253">
        <v>1</v>
      </c>
      <c r="J36" s="253">
        <v>1</v>
      </c>
      <c r="K36" s="253">
        <v>3</v>
      </c>
      <c r="L36" s="253"/>
      <c r="M36" s="253"/>
      <c r="N36" s="253"/>
      <c r="O36" s="250">
        <f t="shared" si="4"/>
        <v>15</v>
      </c>
      <c r="P36" s="245"/>
      <c r="Q36" s="66"/>
      <c r="R36" s="66"/>
      <c r="S36" s="66"/>
      <c r="T36" s="66"/>
      <c r="U36" s="66"/>
      <c r="V36" s="66"/>
      <c r="W36" s="66"/>
    </row>
    <row r="37" spans="2:23" x14ac:dyDescent="0.35">
      <c r="B37" s="245">
        <f t="shared" si="5"/>
        <v>2003</v>
      </c>
      <c r="C37" s="245"/>
      <c r="D37" s="245"/>
      <c r="E37" s="253"/>
      <c r="F37" s="253">
        <v>3</v>
      </c>
      <c r="G37" s="253">
        <v>1</v>
      </c>
      <c r="H37" s="253">
        <v>1</v>
      </c>
      <c r="I37" s="253">
        <v>1</v>
      </c>
      <c r="J37" s="253">
        <v>1</v>
      </c>
      <c r="K37" s="253">
        <v>1</v>
      </c>
      <c r="L37" s="253"/>
      <c r="M37" s="253"/>
      <c r="N37" s="253"/>
      <c r="O37" s="250">
        <f t="shared" si="4"/>
        <v>8</v>
      </c>
      <c r="P37" s="245"/>
      <c r="Q37" s="66"/>
      <c r="R37" s="66"/>
      <c r="S37" s="66"/>
      <c r="T37" s="66"/>
      <c r="U37" s="66"/>
      <c r="V37" s="66"/>
      <c r="W37" s="66"/>
    </row>
    <row r="38" spans="2:23" x14ac:dyDescent="0.35">
      <c r="B38" s="245">
        <f t="shared" si="5"/>
        <v>2004</v>
      </c>
      <c r="C38" s="245"/>
      <c r="D38" s="245"/>
      <c r="E38" s="253"/>
      <c r="F38" s="253">
        <v>3</v>
      </c>
      <c r="G38" s="253">
        <v>3</v>
      </c>
      <c r="H38" s="253"/>
      <c r="I38" s="253"/>
      <c r="J38" s="253">
        <v>1</v>
      </c>
      <c r="K38" s="253">
        <v>5</v>
      </c>
      <c r="L38" s="253"/>
      <c r="M38" s="253"/>
      <c r="N38" s="253"/>
      <c r="O38" s="250">
        <f t="shared" si="4"/>
        <v>12</v>
      </c>
      <c r="P38" s="245"/>
      <c r="Q38" s="66"/>
      <c r="R38" s="66"/>
      <c r="S38" s="66"/>
      <c r="T38" s="66"/>
      <c r="U38" s="66"/>
      <c r="V38" s="66"/>
      <c r="W38" s="66"/>
    </row>
    <row r="39" spans="2:23" x14ac:dyDescent="0.35">
      <c r="B39" s="245">
        <f t="shared" si="5"/>
        <v>2005</v>
      </c>
      <c r="C39" s="245"/>
      <c r="D39" s="245"/>
      <c r="E39" s="253">
        <v>1</v>
      </c>
      <c r="F39" s="253">
        <v>2</v>
      </c>
      <c r="G39" s="253">
        <v>3</v>
      </c>
      <c r="H39" s="253"/>
      <c r="I39" s="253"/>
      <c r="J39" s="253">
        <v>1</v>
      </c>
      <c r="K39" s="253">
        <v>6</v>
      </c>
      <c r="L39" s="253"/>
      <c r="M39" s="253"/>
      <c r="N39" s="253"/>
      <c r="O39" s="250">
        <f t="shared" si="4"/>
        <v>13</v>
      </c>
      <c r="P39" s="245"/>
      <c r="Q39" s="66"/>
      <c r="R39" s="66"/>
      <c r="S39" s="66"/>
      <c r="T39" s="66"/>
      <c r="U39" s="66"/>
      <c r="V39" s="66"/>
      <c r="W39" s="66"/>
    </row>
    <row r="40" spans="2:23" x14ac:dyDescent="0.35">
      <c r="B40" s="245">
        <f t="shared" si="5"/>
        <v>2006</v>
      </c>
      <c r="C40" s="245"/>
      <c r="D40" s="245"/>
      <c r="E40" s="253"/>
      <c r="F40" s="253">
        <v>5</v>
      </c>
      <c r="G40" s="253">
        <v>1</v>
      </c>
      <c r="H40" s="253"/>
      <c r="I40" s="253"/>
      <c r="J40" s="253"/>
      <c r="K40" s="253">
        <v>1</v>
      </c>
      <c r="L40" s="253"/>
      <c r="M40" s="253">
        <v>1</v>
      </c>
      <c r="N40" s="253"/>
      <c r="O40" s="250">
        <f t="shared" si="4"/>
        <v>8</v>
      </c>
      <c r="P40" s="245"/>
      <c r="Q40" s="66"/>
      <c r="R40" s="66"/>
      <c r="S40" s="66"/>
      <c r="T40" s="66"/>
      <c r="U40" s="66"/>
      <c r="V40" s="66"/>
      <c r="W40" s="66"/>
    </row>
    <row r="41" spans="2:23" x14ac:dyDescent="0.35">
      <c r="B41" s="245">
        <f t="shared" si="5"/>
        <v>2007</v>
      </c>
      <c r="C41" s="245"/>
      <c r="D41" s="245"/>
      <c r="E41" s="253">
        <v>2</v>
      </c>
      <c r="F41" s="253">
        <v>3</v>
      </c>
      <c r="G41" s="253"/>
      <c r="H41" s="253">
        <v>1</v>
      </c>
      <c r="I41" s="253"/>
      <c r="J41" s="253"/>
      <c r="K41" s="253">
        <v>1</v>
      </c>
      <c r="L41" s="253"/>
      <c r="M41" s="253"/>
      <c r="N41" s="253"/>
      <c r="O41" s="250">
        <f t="shared" si="4"/>
        <v>7</v>
      </c>
      <c r="P41" s="245"/>
      <c r="Q41" s="66"/>
      <c r="R41" s="66"/>
      <c r="S41" s="66"/>
      <c r="T41" s="66"/>
      <c r="U41" s="66"/>
      <c r="V41" s="66"/>
      <c r="W41" s="66"/>
    </row>
    <row r="42" spans="2:23" x14ac:dyDescent="0.35">
      <c r="B42" s="245">
        <f t="shared" si="5"/>
        <v>2008</v>
      </c>
      <c r="C42" s="245"/>
      <c r="D42" s="245"/>
      <c r="E42" s="253"/>
      <c r="F42" s="253">
        <v>6</v>
      </c>
      <c r="G42" s="253"/>
      <c r="H42" s="253">
        <v>1</v>
      </c>
      <c r="I42" s="253"/>
      <c r="J42" s="253">
        <v>3</v>
      </c>
      <c r="K42" s="253">
        <v>4</v>
      </c>
      <c r="L42" s="253">
        <v>1</v>
      </c>
      <c r="M42" s="253"/>
      <c r="N42" s="253"/>
      <c r="O42" s="250">
        <f t="shared" si="4"/>
        <v>15</v>
      </c>
      <c r="P42" s="245"/>
      <c r="Q42" s="66"/>
      <c r="R42" s="66"/>
      <c r="S42" s="66"/>
      <c r="T42" s="66"/>
      <c r="U42" s="66"/>
      <c r="V42" s="66"/>
      <c r="W42" s="66"/>
    </row>
    <row r="43" spans="2:23" x14ac:dyDescent="0.35">
      <c r="B43" s="245">
        <f t="shared" si="5"/>
        <v>2009</v>
      </c>
      <c r="C43" s="245"/>
      <c r="D43" s="245"/>
      <c r="E43" s="253">
        <v>2</v>
      </c>
      <c r="F43" s="253">
        <v>3</v>
      </c>
      <c r="G43" s="253">
        <v>1</v>
      </c>
      <c r="H43" s="253"/>
      <c r="I43" s="253">
        <v>1</v>
      </c>
      <c r="J43" s="253">
        <v>3</v>
      </c>
      <c r="K43" s="253">
        <v>2</v>
      </c>
      <c r="L43" s="253"/>
      <c r="M43" s="253"/>
      <c r="N43" s="253"/>
      <c r="O43" s="250">
        <f t="shared" si="4"/>
        <v>12</v>
      </c>
      <c r="P43" s="245"/>
      <c r="Q43" s="66"/>
      <c r="R43" s="66"/>
      <c r="S43" s="66"/>
      <c r="T43" s="66"/>
      <c r="U43" s="66"/>
      <c r="V43" s="66"/>
      <c r="W43" s="66"/>
    </row>
    <row r="44" spans="2:23" x14ac:dyDescent="0.35">
      <c r="B44" s="245">
        <v>2010</v>
      </c>
      <c r="C44" s="245"/>
      <c r="D44" s="245"/>
      <c r="E44" s="253">
        <v>1</v>
      </c>
      <c r="F44" s="253">
        <v>2</v>
      </c>
      <c r="G44" s="253"/>
      <c r="H44" s="253"/>
      <c r="I44" s="253"/>
      <c r="J44" s="253">
        <v>1</v>
      </c>
      <c r="K44" s="253">
        <v>4</v>
      </c>
      <c r="L44" s="253"/>
      <c r="M44" s="253"/>
      <c r="N44" s="253"/>
      <c r="O44" s="250">
        <f t="shared" si="4"/>
        <v>8</v>
      </c>
      <c r="P44" s="245"/>
      <c r="Q44" s="66"/>
      <c r="R44" s="66"/>
      <c r="S44" s="66"/>
      <c r="T44" s="66"/>
      <c r="U44" s="66"/>
      <c r="V44" s="66"/>
      <c r="W44" s="66"/>
    </row>
    <row r="45" spans="2:23" x14ac:dyDescent="0.35">
      <c r="B45" s="245" t="s">
        <v>494</v>
      </c>
      <c r="C45" s="245"/>
      <c r="D45" s="245"/>
      <c r="E45" s="253">
        <f>+SUM(E29:E34)</f>
        <v>1</v>
      </c>
      <c r="F45" s="253">
        <f t="shared" ref="F45:M45" si="6">+SUM(F29:F34)</f>
        <v>13</v>
      </c>
      <c r="G45" s="253">
        <f t="shared" si="6"/>
        <v>7</v>
      </c>
      <c r="H45" s="253">
        <f t="shared" si="6"/>
        <v>1</v>
      </c>
      <c r="I45" s="253">
        <f t="shared" si="6"/>
        <v>1</v>
      </c>
      <c r="J45" s="253">
        <f t="shared" si="6"/>
        <v>1</v>
      </c>
      <c r="K45" s="253">
        <f t="shared" si="6"/>
        <v>11</v>
      </c>
      <c r="L45" s="253">
        <f t="shared" si="6"/>
        <v>2</v>
      </c>
      <c r="M45" s="253">
        <f t="shared" si="6"/>
        <v>0</v>
      </c>
      <c r="N45" s="253"/>
      <c r="O45" s="250">
        <f>+SUM(E45:M45)</f>
        <v>37</v>
      </c>
      <c r="P45" s="245"/>
    </row>
    <row r="46" spans="2:23" x14ac:dyDescent="0.35">
      <c r="B46" s="245" t="s">
        <v>62</v>
      </c>
      <c r="C46" s="245"/>
      <c r="D46" s="245"/>
      <c r="E46" s="253">
        <f>+SUM(E35:E44)</f>
        <v>7</v>
      </c>
      <c r="F46" s="253">
        <f t="shared" ref="F46:M46" si="7">+SUM(F35:F44)</f>
        <v>37</v>
      </c>
      <c r="G46" s="253">
        <f t="shared" si="7"/>
        <v>13</v>
      </c>
      <c r="H46" s="253">
        <f t="shared" si="7"/>
        <v>4</v>
      </c>
      <c r="I46" s="253">
        <f t="shared" si="7"/>
        <v>3</v>
      </c>
      <c r="J46" s="253">
        <f t="shared" si="7"/>
        <v>15</v>
      </c>
      <c r="K46" s="253">
        <f t="shared" si="7"/>
        <v>30</v>
      </c>
      <c r="L46" s="253">
        <f t="shared" si="7"/>
        <v>2</v>
      </c>
      <c r="M46" s="253">
        <f t="shared" si="7"/>
        <v>1</v>
      </c>
      <c r="N46" s="253"/>
      <c r="O46" s="250">
        <f>+SUM(E46:M46)</f>
        <v>112</v>
      </c>
      <c r="P46" s="245"/>
    </row>
    <row r="47" spans="2:23" x14ac:dyDescent="0.35">
      <c r="D47" s="66"/>
      <c r="E47" s="71"/>
      <c r="F47" s="71"/>
      <c r="G47" s="71"/>
      <c r="H47" s="71"/>
      <c r="I47" s="71"/>
      <c r="J47" s="71"/>
      <c r="K47" s="71"/>
      <c r="L47" s="71"/>
      <c r="M47" s="71"/>
      <c r="N47" s="71"/>
      <c r="O47" s="426"/>
    </row>
    <row r="48" spans="2:23" x14ac:dyDescent="0.35">
      <c r="B48" s="64" t="s">
        <v>1035</v>
      </c>
      <c r="O48" s="425"/>
    </row>
    <row r="49" spans="5:14" x14ac:dyDescent="0.35">
      <c r="E49" s="71"/>
      <c r="F49" s="71"/>
      <c r="G49" s="71"/>
      <c r="H49" s="71"/>
      <c r="I49" s="71"/>
      <c r="J49" s="71"/>
      <c r="K49" s="71"/>
      <c r="L49" s="71"/>
      <c r="M49" s="71"/>
      <c r="N49" s="71"/>
    </row>
    <row r="50" spans="5:14" x14ac:dyDescent="0.35">
      <c r="E50" s="71"/>
      <c r="F50" s="71"/>
      <c r="G50" s="71"/>
      <c r="H50" s="71"/>
      <c r="I50" s="71"/>
      <c r="J50" s="71"/>
      <c r="K50" s="71"/>
      <c r="L50" s="71"/>
      <c r="M50" s="71"/>
      <c r="N50" s="71"/>
    </row>
    <row r="51" spans="5:14" x14ac:dyDescent="0.35">
      <c r="E51" s="71"/>
      <c r="F51" s="71"/>
      <c r="G51" s="71"/>
      <c r="H51" s="71"/>
      <c r="I51" s="71"/>
      <c r="J51" s="71"/>
      <c r="K51" s="71"/>
      <c r="L51" s="71"/>
      <c r="M51" s="71"/>
      <c r="N51" s="71"/>
    </row>
    <row r="52" spans="5:14" x14ac:dyDescent="0.35">
      <c r="E52" s="71"/>
      <c r="F52" s="71"/>
      <c r="G52" s="71"/>
      <c r="H52" s="71"/>
      <c r="I52" s="71"/>
      <c r="J52" s="71"/>
      <c r="K52" s="71"/>
      <c r="L52" s="71"/>
      <c r="M52" s="71"/>
      <c r="N52" s="71"/>
    </row>
    <row r="53" spans="5:14" x14ac:dyDescent="0.35">
      <c r="E53" s="71"/>
      <c r="F53" s="71"/>
      <c r="G53" s="71"/>
      <c r="H53" s="71"/>
      <c r="I53" s="71"/>
      <c r="J53" s="71"/>
      <c r="K53" s="71"/>
      <c r="L53" s="71"/>
      <c r="M53" s="71"/>
      <c r="N53" s="71"/>
    </row>
    <row r="54" spans="5:14" x14ac:dyDescent="0.35">
      <c r="E54" s="71"/>
      <c r="F54" s="71"/>
      <c r="G54" s="71"/>
      <c r="H54" s="71"/>
      <c r="I54" s="71"/>
      <c r="J54" s="71"/>
      <c r="K54" s="71"/>
      <c r="L54" s="71"/>
      <c r="M54" s="71"/>
      <c r="N54" s="71"/>
    </row>
  </sheetData>
  <pageMargins left="0.7" right="0.7" top="0.75" bottom="0.75" header="0.3" footer="0.3"/>
  <pageSetup paperSize="9" orientation="portrait" horizontalDpi="0" verticalDpi="0"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topLeftCell="B1" workbookViewId="0">
      <selection activeCell="L18" sqref="L18"/>
    </sheetView>
  </sheetViews>
  <sheetFormatPr defaultRowHeight="14.5" x14ac:dyDescent="0.35"/>
  <cols>
    <col min="17" max="17" width="20.6328125" customWidth="1"/>
  </cols>
  <sheetData>
    <row r="1" spans="1:17" x14ac:dyDescent="0.35">
      <c r="A1" s="130" t="s">
        <v>496</v>
      </c>
      <c r="B1" s="127"/>
      <c r="C1" s="127"/>
      <c r="D1" s="127"/>
      <c r="E1" s="127"/>
      <c r="F1" s="127"/>
      <c r="G1" s="127"/>
      <c r="H1" s="127"/>
      <c r="I1" s="127"/>
      <c r="J1" s="127"/>
      <c r="K1" s="127"/>
      <c r="L1" s="127"/>
      <c r="M1" s="127"/>
      <c r="N1" s="127"/>
      <c r="O1" s="127"/>
      <c r="P1" s="127"/>
      <c r="Q1" s="127"/>
    </row>
    <row r="2" spans="1:17" x14ac:dyDescent="0.35">
      <c r="A2" s="127"/>
      <c r="B2" s="127"/>
      <c r="C2" s="127"/>
      <c r="D2" s="127"/>
      <c r="E2" s="127"/>
      <c r="F2" s="127"/>
      <c r="G2" s="127"/>
      <c r="H2" s="127"/>
      <c r="I2" s="127"/>
      <c r="J2" s="127"/>
      <c r="K2" s="127"/>
      <c r="L2" s="127"/>
      <c r="M2" s="127"/>
      <c r="N2" s="127"/>
      <c r="O2" s="127"/>
      <c r="P2" s="127"/>
      <c r="Q2" s="127"/>
    </row>
    <row r="3" spans="1:17" x14ac:dyDescent="0.35">
      <c r="A3" s="127"/>
      <c r="B3" s="127"/>
      <c r="D3" s="127"/>
      <c r="E3" s="127"/>
      <c r="F3" s="127"/>
      <c r="G3" s="127"/>
      <c r="H3" s="127"/>
      <c r="I3" s="127"/>
      <c r="J3" s="127"/>
      <c r="K3" s="127"/>
      <c r="L3" s="127"/>
      <c r="M3" s="127"/>
      <c r="N3" s="127"/>
      <c r="O3" s="127"/>
      <c r="P3" s="127"/>
      <c r="Q3" s="127"/>
    </row>
    <row r="4" spans="1:17" x14ac:dyDescent="0.35">
      <c r="A4" s="127"/>
      <c r="B4" s="127"/>
      <c r="C4" s="127"/>
      <c r="D4" s="127"/>
      <c r="E4" s="127"/>
      <c r="F4" s="127"/>
      <c r="G4" s="127"/>
      <c r="H4" s="127"/>
      <c r="I4" s="127"/>
      <c r="J4" s="127"/>
      <c r="K4" s="127"/>
      <c r="L4" s="127"/>
      <c r="M4" s="127"/>
      <c r="N4" s="127"/>
      <c r="O4" s="127"/>
      <c r="P4" s="127"/>
      <c r="Q4" s="127"/>
    </row>
    <row r="5" spans="1:17" x14ac:dyDescent="0.35">
      <c r="A5" s="127"/>
      <c r="B5" s="127"/>
      <c r="C5" s="127"/>
      <c r="D5" s="127"/>
      <c r="E5" s="127"/>
      <c r="F5" s="127"/>
      <c r="G5" s="127"/>
      <c r="H5" s="127"/>
      <c r="I5" s="127"/>
      <c r="J5" s="127"/>
      <c r="K5" s="127"/>
      <c r="L5" s="127"/>
      <c r="M5" s="127"/>
      <c r="N5" s="127"/>
      <c r="O5" s="127"/>
      <c r="P5" s="127"/>
      <c r="Q5" s="127"/>
    </row>
    <row r="6" spans="1:17" x14ac:dyDescent="0.35">
      <c r="A6" s="127"/>
      <c r="B6" s="127"/>
      <c r="D6" s="127"/>
      <c r="E6" s="127"/>
      <c r="F6" s="127"/>
      <c r="G6" s="127"/>
      <c r="H6" s="127"/>
      <c r="I6" s="127"/>
      <c r="J6" s="127"/>
      <c r="K6" s="127"/>
      <c r="L6" s="127"/>
      <c r="M6" s="127"/>
      <c r="N6" s="127"/>
      <c r="O6" s="127"/>
      <c r="P6" s="127"/>
      <c r="Q6" s="127"/>
    </row>
    <row r="7" spans="1:17" x14ac:dyDescent="0.35">
      <c r="A7" s="127"/>
      <c r="B7" s="127"/>
      <c r="C7" s="127"/>
      <c r="D7" s="127"/>
      <c r="E7" s="127"/>
      <c r="F7" s="127"/>
      <c r="G7" s="127"/>
      <c r="H7" s="127"/>
      <c r="I7" s="127"/>
      <c r="J7" s="127"/>
      <c r="K7" s="127"/>
      <c r="L7" s="127"/>
      <c r="M7" s="127"/>
      <c r="N7" s="127"/>
      <c r="O7" s="127"/>
      <c r="P7" s="127"/>
      <c r="Q7" s="127"/>
    </row>
    <row r="8" spans="1:17" x14ac:dyDescent="0.35">
      <c r="A8" s="127"/>
      <c r="B8" s="127"/>
      <c r="C8" s="127"/>
      <c r="D8" s="127"/>
      <c r="E8" s="127"/>
      <c r="F8" s="127"/>
      <c r="G8" s="127"/>
      <c r="H8" s="127"/>
      <c r="I8" s="127"/>
      <c r="J8" s="127"/>
      <c r="K8" s="127"/>
      <c r="L8" s="127"/>
      <c r="M8" s="127"/>
      <c r="N8" s="127"/>
      <c r="O8" s="127"/>
      <c r="P8" s="127"/>
      <c r="Q8" s="127"/>
    </row>
    <row r="9" spans="1:17" s="66" customFormat="1" x14ac:dyDescent="0.35">
      <c r="A9" s="127"/>
      <c r="B9" s="127"/>
      <c r="C9" s="127"/>
      <c r="D9" s="127"/>
      <c r="E9" s="127"/>
      <c r="F9" s="127"/>
      <c r="G9" s="127"/>
      <c r="H9" s="127"/>
      <c r="I9" s="127"/>
      <c r="J9" s="127"/>
      <c r="K9" s="127"/>
      <c r="L9" s="127"/>
      <c r="M9" s="127"/>
      <c r="N9" s="127"/>
      <c r="O9" s="127"/>
      <c r="P9" s="127"/>
      <c r="Q9" s="127"/>
    </row>
    <row r="10" spans="1:17" s="66" customFormat="1" x14ac:dyDescent="0.35">
      <c r="A10" s="127"/>
      <c r="B10" s="127"/>
      <c r="C10" s="127" t="s">
        <v>1157</v>
      </c>
      <c r="D10" s="127"/>
      <c r="E10" s="127"/>
      <c r="F10" s="127"/>
      <c r="G10" s="127"/>
      <c r="H10" s="127"/>
      <c r="I10" s="127"/>
      <c r="J10" s="127"/>
      <c r="K10" s="127"/>
      <c r="L10" s="127"/>
      <c r="M10" s="127"/>
      <c r="N10" s="127"/>
      <c r="O10" s="127"/>
      <c r="P10" s="127"/>
      <c r="Q10" s="127"/>
    </row>
    <row r="11" spans="1:17" x14ac:dyDescent="0.35">
      <c r="A11" s="127"/>
      <c r="B11" s="127"/>
      <c r="C11" s="127"/>
      <c r="D11" s="127"/>
      <c r="E11" s="127"/>
      <c r="F11" s="127"/>
      <c r="G11" s="127"/>
      <c r="H11" s="127"/>
      <c r="I11" s="127"/>
      <c r="J11" s="127"/>
      <c r="K11" s="127"/>
      <c r="L11" s="127"/>
      <c r="M11" s="127"/>
      <c r="N11" s="127"/>
      <c r="O11" s="127"/>
      <c r="P11" s="127"/>
      <c r="Q11" s="127"/>
    </row>
    <row r="12" spans="1:17" x14ac:dyDescent="0.35">
      <c r="A12" s="127"/>
      <c r="B12" s="127"/>
      <c r="D12" s="127"/>
      <c r="E12" s="127"/>
      <c r="F12" s="127"/>
      <c r="G12" s="127"/>
      <c r="H12" s="127"/>
      <c r="I12" s="127"/>
      <c r="J12" s="127"/>
      <c r="K12" s="127"/>
      <c r="L12" s="127"/>
      <c r="M12" s="127"/>
      <c r="N12" s="127"/>
      <c r="O12" s="127"/>
      <c r="P12" s="127"/>
      <c r="Q12" s="127"/>
    </row>
    <row r="13" spans="1:17" x14ac:dyDescent="0.35">
      <c r="A13" s="127"/>
      <c r="B13" s="127"/>
      <c r="C13" s="127"/>
      <c r="D13" s="127"/>
      <c r="E13" s="127"/>
      <c r="F13" s="127"/>
      <c r="G13" s="127"/>
      <c r="H13" s="127"/>
      <c r="I13" s="127"/>
      <c r="J13" s="127"/>
      <c r="K13" s="127"/>
      <c r="L13" s="127"/>
      <c r="M13" s="127"/>
      <c r="N13" s="127"/>
      <c r="O13" s="127"/>
      <c r="P13" s="127"/>
      <c r="Q13" s="127"/>
    </row>
    <row r="14" spans="1:17" x14ac:dyDescent="0.35">
      <c r="A14" s="127"/>
      <c r="B14" s="127"/>
      <c r="D14" s="127"/>
      <c r="E14" s="127"/>
      <c r="F14" s="127"/>
      <c r="G14" s="127"/>
      <c r="H14" s="127"/>
      <c r="I14" s="127"/>
      <c r="J14" s="127"/>
      <c r="L14" s="127"/>
      <c r="M14" s="127"/>
      <c r="N14" s="127"/>
      <c r="O14" s="127"/>
      <c r="P14" s="127"/>
      <c r="Q14" s="127"/>
    </row>
    <row r="15" spans="1:17" x14ac:dyDescent="0.35">
      <c r="A15" s="127"/>
      <c r="B15" s="127"/>
      <c r="C15" s="127"/>
      <c r="D15" s="127"/>
      <c r="E15" s="127"/>
      <c r="F15" s="127"/>
      <c r="G15" s="127"/>
      <c r="H15" s="127"/>
      <c r="I15" s="127"/>
      <c r="J15" s="127"/>
      <c r="K15" s="127"/>
      <c r="L15" s="127"/>
      <c r="M15" s="127"/>
      <c r="N15" s="127"/>
      <c r="O15" s="127"/>
      <c r="P15" s="127"/>
      <c r="Q15" s="127"/>
    </row>
    <row r="16" spans="1:17" x14ac:dyDescent="0.35">
      <c r="A16" s="127"/>
      <c r="B16" s="137"/>
      <c r="C16" s="137"/>
      <c r="Q16" s="137"/>
    </row>
    <row r="17" spans="1:19" x14ac:dyDescent="0.35">
      <c r="A17" s="127"/>
      <c r="B17" s="137"/>
      <c r="C17" s="137"/>
      <c r="Q17" s="137"/>
    </row>
    <row r="18" spans="1:19" x14ac:dyDescent="0.35">
      <c r="A18" s="127"/>
    </row>
    <row r="19" spans="1:19" x14ac:dyDescent="0.35">
      <c r="A19" s="127"/>
    </row>
    <row r="20" spans="1:19" x14ac:dyDescent="0.35">
      <c r="A20" s="127"/>
    </row>
    <row r="21" spans="1:19" x14ac:dyDescent="0.35">
      <c r="A21" s="127"/>
      <c r="C21" s="127" t="s">
        <v>504</v>
      </c>
    </row>
    <row r="22" spans="1:19" x14ac:dyDescent="0.35">
      <c r="A22" s="127"/>
      <c r="C22" s="137" t="s">
        <v>769</v>
      </c>
      <c r="D22" s="137" t="s">
        <v>306</v>
      </c>
      <c r="E22" s="137" t="s">
        <v>0</v>
      </c>
      <c r="F22" s="137" t="s">
        <v>1</v>
      </c>
      <c r="G22" s="137" t="s">
        <v>2</v>
      </c>
      <c r="H22" s="137" t="s">
        <v>3</v>
      </c>
      <c r="I22" s="137" t="s">
        <v>4</v>
      </c>
      <c r="J22" s="137" t="s">
        <v>5</v>
      </c>
      <c r="K22" s="137" t="s">
        <v>6</v>
      </c>
      <c r="L22" s="137" t="s">
        <v>7</v>
      </c>
      <c r="M22" s="137" t="s">
        <v>8</v>
      </c>
      <c r="N22" s="137" t="s">
        <v>9</v>
      </c>
      <c r="O22" s="137" t="s">
        <v>10</v>
      </c>
      <c r="P22" s="137" t="s">
        <v>11</v>
      </c>
    </row>
    <row r="23" spans="1:19" x14ac:dyDescent="0.35">
      <c r="A23" s="127"/>
      <c r="B23" s="137"/>
      <c r="D23" s="129">
        <f>+SUM(E23:P23)</f>
        <v>396</v>
      </c>
      <c r="E23" s="137">
        <f t="shared" ref="E23:P23" si="0">+SUM(E24:E29)</f>
        <v>60</v>
      </c>
      <c r="F23" s="137">
        <f t="shared" si="0"/>
        <v>76</v>
      </c>
      <c r="G23" s="137">
        <f t="shared" si="0"/>
        <v>49</v>
      </c>
      <c r="H23" s="137">
        <f t="shared" si="0"/>
        <v>21</v>
      </c>
      <c r="I23" s="137">
        <f t="shared" si="0"/>
        <v>3</v>
      </c>
      <c r="J23" s="137">
        <f t="shared" si="0"/>
        <v>0</v>
      </c>
      <c r="K23" s="137">
        <f t="shared" si="0"/>
        <v>0</v>
      </c>
      <c r="L23" s="137">
        <f t="shared" si="0"/>
        <v>5</v>
      </c>
      <c r="M23" s="137">
        <f t="shared" si="0"/>
        <v>19</v>
      </c>
      <c r="N23" s="137">
        <f t="shared" si="0"/>
        <v>46</v>
      </c>
      <c r="O23" s="137">
        <f t="shared" si="0"/>
        <v>46</v>
      </c>
      <c r="P23" s="137">
        <f t="shared" si="0"/>
        <v>71</v>
      </c>
      <c r="Q23" s="137"/>
    </row>
    <row r="24" spans="1:19" ht="26.5" x14ac:dyDescent="0.35">
      <c r="A24" s="127"/>
      <c r="B24" s="488" t="s">
        <v>497</v>
      </c>
      <c r="C24" s="489">
        <f t="shared" ref="C24:C29" si="1">+D24/10</f>
        <v>0.7</v>
      </c>
      <c r="D24" s="242">
        <f t="shared" ref="D24:D29" si="2">+SUM(E24:P24)</f>
        <v>7</v>
      </c>
      <c r="E24" s="490" t="s">
        <v>14</v>
      </c>
      <c r="F24" s="491">
        <v>1</v>
      </c>
      <c r="G24" s="491" t="s">
        <v>14</v>
      </c>
      <c r="H24" s="491" t="s">
        <v>14</v>
      </c>
      <c r="I24" s="491" t="s">
        <v>14</v>
      </c>
      <c r="J24" s="491" t="s">
        <v>14</v>
      </c>
      <c r="K24" s="491" t="s">
        <v>14</v>
      </c>
      <c r="L24" s="491" t="s">
        <v>14</v>
      </c>
      <c r="M24" s="491" t="s">
        <v>14</v>
      </c>
      <c r="N24" s="491">
        <v>3</v>
      </c>
      <c r="O24" s="491">
        <v>2</v>
      </c>
      <c r="P24" s="492">
        <v>1</v>
      </c>
      <c r="Q24" s="493" t="s">
        <v>506</v>
      </c>
    </row>
    <row r="25" spans="1:19" ht="26.5" x14ac:dyDescent="0.35">
      <c r="A25" s="127"/>
      <c r="B25" s="488" t="s">
        <v>498</v>
      </c>
      <c r="C25" s="489">
        <f t="shared" si="1"/>
        <v>2.5</v>
      </c>
      <c r="D25" s="242">
        <f t="shared" si="2"/>
        <v>25</v>
      </c>
      <c r="E25" s="494">
        <v>1</v>
      </c>
      <c r="F25" s="242">
        <v>7</v>
      </c>
      <c r="G25" s="242">
        <v>2</v>
      </c>
      <c r="H25" s="242">
        <v>2</v>
      </c>
      <c r="I25" s="242" t="s">
        <v>14</v>
      </c>
      <c r="J25" s="242" t="s">
        <v>14</v>
      </c>
      <c r="K25" s="242" t="s">
        <v>14</v>
      </c>
      <c r="L25" s="242">
        <v>1</v>
      </c>
      <c r="M25" s="242" t="s">
        <v>14</v>
      </c>
      <c r="N25" s="242" t="s">
        <v>14</v>
      </c>
      <c r="O25" s="242">
        <v>3</v>
      </c>
      <c r="P25" s="495">
        <v>9</v>
      </c>
      <c r="Q25" s="488"/>
    </row>
    <row r="26" spans="1:19" ht="26.5" x14ac:dyDescent="0.35">
      <c r="A26" s="127"/>
      <c r="B26" s="488" t="s">
        <v>499</v>
      </c>
      <c r="C26" s="489">
        <f t="shared" si="1"/>
        <v>5.5</v>
      </c>
      <c r="D26" s="242">
        <f t="shared" si="2"/>
        <v>55</v>
      </c>
      <c r="E26" s="494">
        <v>5</v>
      </c>
      <c r="F26" s="242">
        <v>8</v>
      </c>
      <c r="G26" s="242">
        <v>7</v>
      </c>
      <c r="H26" s="242">
        <v>6</v>
      </c>
      <c r="I26" s="242">
        <v>1</v>
      </c>
      <c r="J26" s="242" t="s">
        <v>14</v>
      </c>
      <c r="K26" s="242" t="s">
        <v>14</v>
      </c>
      <c r="L26" s="242">
        <v>1</v>
      </c>
      <c r="M26" s="242">
        <v>4</v>
      </c>
      <c r="N26" s="242">
        <v>8</v>
      </c>
      <c r="O26" s="242">
        <v>6</v>
      </c>
      <c r="P26" s="495">
        <v>9</v>
      </c>
      <c r="Q26" s="488"/>
    </row>
    <row r="27" spans="1:19" ht="26.5" x14ac:dyDescent="0.35">
      <c r="A27" s="127"/>
      <c r="B27" s="488" t="s">
        <v>500</v>
      </c>
      <c r="C27" s="489">
        <f t="shared" si="1"/>
        <v>5.5</v>
      </c>
      <c r="D27" s="242">
        <f t="shared" si="2"/>
        <v>55</v>
      </c>
      <c r="E27" s="494">
        <v>5</v>
      </c>
      <c r="F27" s="242">
        <v>9</v>
      </c>
      <c r="G27" s="242">
        <v>11</v>
      </c>
      <c r="H27" s="242">
        <v>5</v>
      </c>
      <c r="I27" s="242" t="s">
        <v>14</v>
      </c>
      <c r="J27" s="242" t="s">
        <v>14</v>
      </c>
      <c r="K27" s="242" t="s">
        <v>14</v>
      </c>
      <c r="L27" s="242" t="s">
        <v>14</v>
      </c>
      <c r="M27" s="242">
        <v>2</v>
      </c>
      <c r="N27" s="242">
        <v>6</v>
      </c>
      <c r="O27" s="242">
        <v>4</v>
      </c>
      <c r="P27" s="495">
        <v>13</v>
      </c>
      <c r="Q27" s="488"/>
    </row>
    <row r="28" spans="1:19" ht="26.5" x14ac:dyDescent="0.35">
      <c r="A28" s="127"/>
      <c r="B28" s="496" t="s">
        <v>1268</v>
      </c>
      <c r="C28" s="497">
        <f t="shared" si="1"/>
        <v>7.2</v>
      </c>
      <c r="D28" s="421">
        <f t="shared" si="2"/>
        <v>72</v>
      </c>
      <c r="E28" s="498">
        <f>+SUM(E32:E33)</f>
        <v>18</v>
      </c>
      <c r="F28" s="498">
        <f t="shared" ref="F28:P28" si="3">+SUM(F32:F33)</f>
        <v>15</v>
      </c>
      <c r="G28" s="498">
        <f t="shared" si="3"/>
        <v>5</v>
      </c>
      <c r="H28" s="498">
        <f t="shared" si="3"/>
        <v>2</v>
      </c>
      <c r="I28" s="498">
        <f t="shared" si="3"/>
        <v>1</v>
      </c>
      <c r="J28" s="498">
        <f t="shared" si="3"/>
        <v>0</v>
      </c>
      <c r="K28" s="498">
        <f t="shared" si="3"/>
        <v>0</v>
      </c>
      <c r="L28" s="498">
        <f t="shared" si="3"/>
        <v>0</v>
      </c>
      <c r="M28" s="498">
        <f t="shared" si="3"/>
        <v>2</v>
      </c>
      <c r="N28" s="498">
        <f t="shared" si="3"/>
        <v>10</v>
      </c>
      <c r="O28" s="498">
        <f t="shared" si="3"/>
        <v>8</v>
      </c>
      <c r="P28" s="498">
        <f t="shared" si="3"/>
        <v>11</v>
      </c>
      <c r="Q28" s="499" t="s">
        <v>505</v>
      </c>
    </row>
    <row r="29" spans="1:19" ht="26.5" x14ac:dyDescent="0.35">
      <c r="A29" s="127"/>
      <c r="B29" s="496" t="s">
        <v>501</v>
      </c>
      <c r="C29" s="497">
        <f t="shared" si="1"/>
        <v>18.2</v>
      </c>
      <c r="D29" s="421">
        <f t="shared" si="2"/>
        <v>182</v>
      </c>
      <c r="E29" s="500">
        <v>31</v>
      </c>
      <c r="F29" s="501">
        <v>36</v>
      </c>
      <c r="G29" s="501">
        <v>24</v>
      </c>
      <c r="H29" s="501">
        <v>6</v>
      </c>
      <c r="I29" s="501">
        <v>1</v>
      </c>
      <c r="J29" s="501"/>
      <c r="K29" s="501" t="s">
        <v>14</v>
      </c>
      <c r="L29" s="501">
        <v>3</v>
      </c>
      <c r="M29" s="501">
        <v>11</v>
      </c>
      <c r="N29" s="501">
        <v>19</v>
      </c>
      <c r="O29" s="501">
        <v>23</v>
      </c>
      <c r="P29" s="502">
        <v>28</v>
      </c>
      <c r="Q29" s="496"/>
      <c r="S29" s="30"/>
    </row>
    <row r="30" spans="1:19" x14ac:dyDescent="0.35">
      <c r="A30" s="127"/>
      <c r="B30" s="127"/>
      <c r="C30" s="139"/>
      <c r="D30" s="129"/>
      <c r="E30" s="129"/>
      <c r="F30" s="129"/>
      <c r="G30" s="129"/>
      <c r="H30" s="129"/>
      <c r="I30" s="129"/>
      <c r="J30" s="129"/>
      <c r="K30" s="129"/>
      <c r="L30" s="129"/>
      <c r="M30" s="129"/>
      <c r="N30" s="129"/>
      <c r="O30" s="129"/>
      <c r="P30" s="129"/>
      <c r="Q30" s="127"/>
    </row>
    <row r="31" spans="1:19" x14ac:dyDescent="0.35">
      <c r="B31" s="513" t="s">
        <v>1156</v>
      </c>
      <c r="C31" s="428"/>
      <c r="D31" s="428"/>
      <c r="E31" s="428"/>
      <c r="F31" s="428"/>
      <c r="G31" s="428"/>
      <c r="H31" s="428"/>
      <c r="I31" s="428"/>
      <c r="J31" s="428"/>
      <c r="K31" s="428"/>
      <c r="L31" s="428"/>
      <c r="M31" s="428"/>
      <c r="N31" s="428"/>
      <c r="O31" s="428"/>
      <c r="P31" s="428"/>
      <c r="Q31" s="427"/>
    </row>
    <row r="32" spans="1:19" ht="26.5" x14ac:dyDescent="0.35">
      <c r="B32" s="508" t="s">
        <v>502</v>
      </c>
      <c r="C32" s="512">
        <f>+D32/4</f>
        <v>6.75</v>
      </c>
      <c r="D32" s="510">
        <f>+SUM(E32:P32)</f>
        <v>27</v>
      </c>
      <c r="E32" s="509">
        <v>7</v>
      </c>
      <c r="F32" s="509">
        <v>4</v>
      </c>
      <c r="G32" s="509">
        <v>1</v>
      </c>
      <c r="H32" s="509">
        <v>1</v>
      </c>
      <c r="I32" s="509"/>
      <c r="J32" s="509"/>
      <c r="K32" s="509"/>
      <c r="L32" s="509"/>
      <c r="M32" s="509"/>
      <c r="N32" s="509">
        <v>4</v>
      </c>
      <c r="O32" s="509">
        <v>4</v>
      </c>
      <c r="P32" s="509">
        <v>6</v>
      </c>
      <c r="Q32" s="511" t="s">
        <v>506</v>
      </c>
    </row>
    <row r="33" spans="2:17" ht="26.5" x14ac:dyDescent="0.35">
      <c r="B33" s="503" t="s">
        <v>503</v>
      </c>
      <c r="C33" s="504">
        <f>+D33/6</f>
        <v>7.5</v>
      </c>
      <c r="D33" s="505">
        <f>+SUM(E33:P33)</f>
        <v>45</v>
      </c>
      <c r="E33" s="506">
        <v>11</v>
      </c>
      <c r="F33" s="506">
        <v>11</v>
      </c>
      <c r="G33" s="506">
        <v>4</v>
      </c>
      <c r="H33" s="506">
        <v>1</v>
      </c>
      <c r="I33" s="506">
        <v>1</v>
      </c>
      <c r="J33" s="506"/>
      <c r="K33" s="506"/>
      <c r="L33" s="506"/>
      <c r="M33" s="506">
        <v>2</v>
      </c>
      <c r="N33" s="506">
        <v>6</v>
      </c>
      <c r="O33" s="506">
        <v>4</v>
      </c>
      <c r="P33" s="506">
        <v>5</v>
      </c>
      <c r="Q33" s="507" t="s">
        <v>505</v>
      </c>
    </row>
    <row r="34" spans="2:17" x14ac:dyDescent="0.35">
      <c r="B34" s="427"/>
      <c r="C34" s="427"/>
      <c r="D34" s="427"/>
      <c r="E34" s="427"/>
      <c r="F34" s="427"/>
      <c r="G34" s="427"/>
      <c r="H34" s="427"/>
      <c r="I34" s="427"/>
      <c r="J34" s="427"/>
      <c r="K34" s="427"/>
      <c r="L34" s="427"/>
      <c r="M34" s="427"/>
      <c r="N34" s="427"/>
      <c r="O34" s="427"/>
      <c r="P34" s="427"/>
      <c r="Q34" s="427"/>
    </row>
  </sheetData>
  <pageMargins left="0.7" right="0.7" top="0.75" bottom="0.75"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70" zoomScaleNormal="70" workbookViewId="0">
      <selection activeCell="B20" sqref="B20"/>
    </sheetView>
  </sheetViews>
  <sheetFormatPr defaultRowHeight="14.5" x14ac:dyDescent="0.35"/>
  <cols>
    <col min="1" max="1" width="20.6328125" customWidth="1"/>
  </cols>
  <sheetData>
    <row r="1" spans="1:21" x14ac:dyDescent="0.35">
      <c r="A1" s="39" t="s">
        <v>507</v>
      </c>
    </row>
    <row r="2" spans="1:21" s="66" customFormat="1" x14ac:dyDescent="0.35">
      <c r="A2" s="34"/>
    </row>
    <row r="3" spans="1:21" s="66" customFormat="1" x14ac:dyDescent="0.35"/>
    <row r="6" spans="1:21" x14ac:dyDescent="0.35">
      <c r="U6" s="66"/>
    </row>
    <row r="13" spans="1:21" x14ac:dyDescent="0.35">
      <c r="U13" s="66"/>
    </row>
    <row r="20" spans="1:18" x14ac:dyDescent="0.35">
      <c r="A20" s="66"/>
      <c r="B20" s="66" t="s">
        <v>511</v>
      </c>
      <c r="C20" s="66"/>
      <c r="D20" s="66"/>
      <c r="E20" s="66"/>
      <c r="F20" s="66"/>
      <c r="G20" s="66"/>
      <c r="H20" s="66"/>
      <c r="I20" s="66"/>
      <c r="J20" s="66"/>
      <c r="K20" s="66"/>
      <c r="L20" s="38"/>
      <c r="M20" s="34"/>
      <c r="N20" s="34"/>
      <c r="O20" s="34"/>
      <c r="P20" s="34"/>
      <c r="Q20" s="34"/>
      <c r="R20" s="66"/>
    </row>
    <row r="21" spans="1:18" x14ac:dyDescent="0.35">
      <c r="B21" s="30"/>
    </row>
    <row r="22" spans="1:18" x14ac:dyDescent="0.35">
      <c r="B22" s="2" t="s">
        <v>0</v>
      </c>
      <c r="C22" s="2" t="s">
        <v>1</v>
      </c>
      <c r="D22" s="472" t="s">
        <v>2</v>
      </c>
      <c r="E22" s="472" t="s">
        <v>3</v>
      </c>
      <c r="F22" s="472" t="s">
        <v>4</v>
      </c>
      <c r="G22" s="2" t="s">
        <v>5</v>
      </c>
      <c r="H22" s="2" t="s">
        <v>6</v>
      </c>
      <c r="I22" s="472" t="s">
        <v>7</v>
      </c>
      <c r="J22" s="472" t="s">
        <v>8</v>
      </c>
      <c r="K22" s="472" t="s">
        <v>9</v>
      </c>
      <c r="L22" s="472" t="s">
        <v>10</v>
      </c>
      <c r="M22" s="472" t="s">
        <v>11</v>
      </c>
    </row>
    <row r="23" spans="1:18" x14ac:dyDescent="0.35">
      <c r="A23" s="66" t="s">
        <v>510</v>
      </c>
      <c r="B23" s="71">
        <f t="shared" ref="B23:K23" si="0">+SUM(B29:B30)</f>
        <v>3</v>
      </c>
      <c r="C23" s="71">
        <f t="shared" si="0"/>
        <v>1</v>
      </c>
      <c r="D23" s="71">
        <f t="shared" si="0"/>
        <v>2</v>
      </c>
      <c r="E23" s="71">
        <f t="shared" si="0"/>
        <v>0</v>
      </c>
      <c r="F23" s="71">
        <f t="shared" si="0"/>
        <v>0</v>
      </c>
      <c r="G23" s="71">
        <f t="shared" si="0"/>
        <v>0</v>
      </c>
      <c r="H23" s="71">
        <f t="shared" si="0"/>
        <v>0</v>
      </c>
      <c r="I23" s="71">
        <f t="shared" si="0"/>
        <v>2</v>
      </c>
      <c r="J23" s="71">
        <f t="shared" si="0"/>
        <v>4</v>
      </c>
      <c r="K23" s="71">
        <f t="shared" si="0"/>
        <v>2</v>
      </c>
      <c r="L23" s="71">
        <v>1</v>
      </c>
      <c r="M23" s="71">
        <f>+SUM(M29:M30)</f>
        <v>0</v>
      </c>
      <c r="R23" s="66"/>
    </row>
    <row r="24" spans="1:18" x14ac:dyDescent="0.35">
      <c r="A24" s="66" t="s">
        <v>521</v>
      </c>
      <c r="B24" s="71">
        <f t="shared" ref="B24:M24" si="1">+SUM(B31:B33)</f>
        <v>0</v>
      </c>
      <c r="C24" s="71">
        <f t="shared" si="1"/>
        <v>0</v>
      </c>
      <c r="D24" s="71">
        <f t="shared" si="1"/>
        <v>0</v>
      </c>
      <c r="E24" s="71">
        <f t="shared" si="1"/>
        <v>0</v>
      </c>
      <c r="F24" s="71">
        <f t="shared" si="1"/>
        <v>1</v>
      </c>
      <c r="G24" s="71">
        <f t="shared" si="1"/>
        <v>0</v>
      </c>
      <c r="H24" s="71">
        <f t="shared" si="1"/>
        <v>0</v>
      </c>
      <c r="I24" s="71">
        <f t="shared" si="1"/>
        <v>4</v>
      </c>
      <c r="J24" s="71">
        <f t="shared" si="1"/>
        <v>4</v>
      </c>
      <c r="K24" s="71">
        <f t="shared" si="1"/>
        <v>2</v>
      </c>
      <c r="L24" s="71">
        <f t="shared" si="1"/>
        <v>1</v>
      </c>
      <c r="M24" s="71">
        <f t="shared" si="1"/>
        <v>1</v>
      </c>
    </row>
    <row r="26" spans="1:18" x14ac:dyDescent="0.35">
      <c r="A26" s="66"/>
      <c r="B26" s="66"/>
      <c r="C26" s="66"/>
      <c r="D26" s="66"/>
      <c r="E26" s="66"/>
      <c r="F26" s="66"/>
      <c r="G26" s="66"/>
      <c r="H26" s="66"/>
      <c r="I26" s="66"/>
      <c r="J26" s="66"/>
      <c r="K26" s="66"/>
      <c r="L26" s="66"/>
      <c r="M26" s="66"/>
      <c r="N26" s="66"/>
    </row>
    <row r="27" spans="1:18" x14ac:dyDescent="0.35">
      <c r="A27" s="1"/>
      <c r="B27" s="2" t="s">
        <v>0</v>
      </c>
      <c r="C27" s="2" t="s">
        <v>1</v>
      </c>
      <c r="D27" s="8" t="s">
        <v>2</v>
      </c>
      <c r="E27" s="8" t="s">
        <v>3</v>
      </c>
      <c r="F27" s="8" t="s">
        <v>4</v>
      </c>
      <c r="G27" s="2" t="s">
        <v>5</v>
      </c>
      <c r="H27" s="2" t="s">
        <v>6</v>
      </c>
      <c r="I27" s="8" t="s">
        <v>7</v>
      </c>
      <c r="J27" s="8" t="s">
        <v>8</v>
      </c>
      <c r="K27" s="8" t="s">
        <v>9</v>
      </c>
      <c r="L27" s="8" t="s">
        <v>10</v>
      </c>
      <c r="M27" s="8" t="s">
        <v>11</v>
      </c>
      <c r="N27" s="2" t="s">
        <v>12</v>
      </c>
    </row>
    <row r="28" spans="1:18" x14ac:dyDescent="0.35">
      <c r="A28" s="119" t="s">
        <v>508</v>
      </c>
      <c r="B28" s="8" t="s">
        <v>14</v>
      </c>
      <c r="C28" s="2"/>
      <c r="D28" s="8" t="s">
        <v>14</v>
      </c>
      <c r="E28" s="8" t="s">
        <v>14</v>
      </c>
      <c r="F28" s="8" t="s">
        <v>14</v>
      </c>
      <c r="G28" s="8" t="s">
        <v>14</v>
      </c>
      <c r="H28" s="8" t="s">
        <v>14</v>
      </c>
      <c r="I28" s="8" t="s">
        <v>14</v>
      </c>
      <c r="J28" s="8"/>
      <c r="K28" s="8" t="s">
        <v>14</v>
      </c>
      <c r="L28" s="2">
        <v>1</v>
      </c>
      <c r="M28" s="2" t="s">
        <v>14</v>
      </c>
      <c r="N28" s="8">
        <f t="shared" ref="N28:N33" si="2">+SUM(B28:M28)</f>
        <v>1</v>
      </c>
      <c r="O28" s="75" t="s">
        <v>522</v>
      </c>
    </row>
    <row r="29" spans="1:18" x14ac:dyDescent="0.35">
      <c r="A29" s="119" t="s">
        <v>30</v>
      </c>
      <c r="B29" s="8">
        <v>2</v>
      </c>
      <c r="C29" s="8">
        <v>1</v>
      </c>
      <c r="D29" s="8">
        <v>1</v>
      </c>
      <c r="E29" s="8" t="s">
        <v>14</v>
      </c>
      <c r="F29" s="8" t="s">
        <v>14</v>
      </c>
      <c r="G29" s="2"/>
      <c r="H29" s="8" t="s">
        <v>14</v>
      </c>
      <c r="I29" s="8" t="s">
        <v>14</v>
      </c>
      <c r="J29" s="8">
        <v>2</v>
      </c>
      <c r="K29" s="8">
        <v>1</v>
      </c>
      <c r="L29" s="8" t="s">
        <v>14</v>
      </c>
      <c r="M29" s="8" t="s">
        <v>14</v>
      </c>
      <c r="N29" s="423">
        <f t="shared" si="2"/>
        <v>7</v>
      </c>
      <c r="O29" s="75" t="s">
        <v>522</v>
      </c>
    </row>
    <row r="30" spans="1:18" x14ac:dyDescent="0.35">
      <c r="A30" s="119" t="s">
        <v>31</v>
      </c>
      <c r="B30" s="8">
        <v>1</v>
      </c>
      <c r="C30" s="8">
        <v>0</v>
      </c>
      <c r="D30" s="8">
        <v>1</v>
      </c>
      <c r="E30" s="8" t="s">
        <v>14</v>
      </c>
      <c r="F30" s="8" t="s">
        <v>14</v>
      </c>
      <c r="G30" s="8" t="s">
        <v>14</v>
      </c>
      <c r="H30" s="8" t="s">
        <v>14</v>
      </c>
      <c r="I30" s="8">
        <v>2</v>
      </c>
      <c r="J30" s="8">
        <v>2</v>
      </c>
      <c r="K30" s="8">
        <v>1</v>
      </c>
      <c r="L30" s="8" t="s">
        <v>14</v>
      </c>
      <c r="M30" s="8">
        <v>0</v>
      </c>
      <c r="N30" s="423">
        <f t="shared" si="2"/>
        <v>7</v>
      </c>
      <c r="O30" s="75" t="s">
        <v>1159</v>
      </c>
    </row>
    <row r="31" spans="1:18" x14ac:dyDescent="0.35">
      <c r="A31" s="119" t="s">
        <v>32</v>
      </c>
      <c r="B31" s="2">
        <v>0</v>
      </c>
      <c r="C31" s="2" t="s">
        <v>14</v>
      </c>
      <c r="D31" s="2" t="s">
        <v>14</v>
      </c>
      <c r="E31" s="2" t="s">
        <v>14</v>
      </c>
      <c r="F31" s="2">
        <v>1</v>
      </c>
      <c r="G31" s="2" t="s">
        <v>14</v>
      </c>
      <c r="H31" s="2" t="s">
        <v>14</v>
      </c>
      <c r="I31" s="8">
        <v>1</v>
      </c>
      <c r="J31" s="8">
        <v>2</v>
      </c>
      <c r="K31" s="8">
        <v>1</v>
      </c>
      <c r="L31" s="8" t="s">
        <v>14</v>
      </c>
      <c r="M31" s="8" t="s">
        <v>14</v>
      </c>
      <c r="N31" s="423">
        <f t="shared" si="2"/>
        <v>5</v>
      </c>
      <c r="O31" s="75" t="s">
        <v>1159</v>
      </c>
      <c r="R31" s="66"/>
    </row>
    <row r="32" spans="1:18" x14ac:dyDescent="0.35">
      <c r="A32" s="1" t="s">
        <v>471</v>
      </c>
      <c r="B32" s="123" t="s">
        <v>14</v>
      </c>
      <c r="C32" s="123" t="s">
        <v>14</v>
      </c>
      <c r="D32" s="123" t="s">
        <v>14</v>
      </c>
      <c r="E32" s="123" t="s">
        <v>14</v>
      </c>
      <c r="F32" s="141" t="s">
        <v>14</v>
      </c>
      <c r="G32" s="141" t="s">
        <v>14</v>
      </c>
      <c r="H32" s="141" t="s">
        <v>14</v>
      </c>
      <c r="I32" s="123">
        <v>3</v>
      </c>
      <c r="J32" s="123">
        <v>1</v>
      </c>
      <c r="K32" s="123">
        <v>1</v>
      </c>
      <c r="L32" s="141">
        <v>1</v>
      </c>
      <c r="M32" s="123">
        <v>1</v>
      </c>
      <c r="N32" s="423">
        <f t="shared" si="2"/>
        <v>7</v>
      </c>
      <c r="O32" s="75" t="s">
        <v>391</v>
      </c>
    </row>
    <row r="33" spans="1:15" x14ac:dyDescent="0.35">
      <c r="A33" s="140" t="s">
        <v>509</v>
      </c>
      <c r="B33" s="116"/>
      <c r="C33" s="116"/>
      <c r="D33" s="116"/>
      <c r="E33" s="116"/>
      <c r="F33" s="116"/>
      <c r="G33" s="429"/>
      <c r="H33" s="116"/>
      <c r="I33" s="116"/>
      <c r="J33" s="429">
        <v>1</v>
      </c>
      <c r="K33" s="116"/>
      <c r="L33" s="116"/>
      <c r="M33" s="116"/>
      <c r="N33" s="423">
        <f t="shared" si="2"/>
        <v>1</v>
      </c>
    </row>
    <row r="34" spans="1:15" x14ac:dyDescent="0.35">
      <c r="A34" s="66"/>
      <c r="B34" s="66"/>
      <c r="C34" s="66"/>
      <c r="D34" s="66"/>
      <c r="E34" s="66"/>
      <c r="F34" s="66"/>
      <c r="G34" s="66"/>
      <c r="H34" s="66"/>
      <c r="I34" s="66"/>
      <c r="J34" s="66"/>
      <c r="K34" s="66"/>
      <c r="L34" s="66"/>
      <c r="M34" s="66"/>
      <c r="N34" s="66"/>
    </row>
    <row r="35" spans="1:15" x14ac:dyDescent="0.35">
      <c r="A35" s="66"/>
      <c r="B35" s="2"/>
      <c r="C35" s="2"/>
      <c r="D35" s="8"/>
      <c r="E35" s="8"/>
      <c r="F35" s="8"/>
      <c r="G35" s="2"/>
      <c r="H35" s="2"/>
      <c r="I35" s="8"/>
      <c r="J35" s="8"/>
      <c r="K35" s="8"/>
      <c r="L35" s="8"/>
      <c r="M35" s="8"/>
      <c r="N35" s="66"/>
    </row>
    <row r="36" spans="1:15" ht="17" x14ac:dyDescent="0.4">
      <c r="A36" s="75" t="s">
        <v>1158</v>
      </c>
      <c r="B36" s="66"/>
      <c r="C36" s="66"/>
      <c r="D36" s="66"/>
      <c r="E36" s="66"/>
      <c r="F36" s="66"/>
      <c r="G36" s="66"/>
      <c r="H36" s="66"/>
      <c r="I36" s="66"/>
      <c r="J36" s="66"/>
      <c r="K36" s="66"/>
      <c r="L36" s="66"/>
      <c r="M36" s="66"/>
      <c r="N36" s="66"/>
      <c r="O36" s="430"/>
    </row>
    <row r="37" spans="1:15" x14ac:dyDescent="0.35">
      <c r="A37" s="66" t="s">
        <v>1273</v>
      </c>
      <c r="B37" s="66"/>
      <c r="C37" s="66"/>
      <c r="D37" s="66"/>
      <c r="E37" s="66"/>
      <c r="F37" s="66"/>
      <c r="G37" s="66"/>
      <c r="H37" s="66"/>
      <c r="I37" s="66"/>
      <c r="J37" s="66"/>
      <c r="K37" s="66"/>
      <c r="L37" s="66"/>
      <c r="M37" s="66">
        <v>1</v>
      </c>
      <c r="N37" s="66"/>
    </row>
    <row r="38" spans="1:15" x14ac:dyDescent="0.35">
      <c r="A38" s="66" t="s">
        <v>1274</v>
      </c>
      <c r="B38" s="66"/>
      <c r="C38" s="66"/>
      <c r="D38" s="66"/>
      <c r="E38" s="66"/>
      <c r="F38" s="66"/>
      <c r="G38" s="66"/>
      <c r="H38" s="66"/>
      <c r="I38" s="66">
        <v>1</v>
      </c>
      <c r="J38" s="66"/>
      <c r="K38" s="66"/>
      <c r="L38" s="66"/>
      <c r="M38" s="66"/>
      <c r="N38" s="66"/>
    </row>
    <row r="39" spans="1:15" x14ac:dyDescent="0.35">
      <c r="A39" s="66" t="s">
        <v>1275</v>
      </c>
      <c r="B39" s="66"/>
      <c r="C39" s="66"/>
      <c r="D39" s="66"/>
      <c r="E39" s="66"/>
      <c r="F39" s="66"/>
      <c r="G39" s="66"/>
      <c r="H39" s="66"/>
      <c r="I39" s="66">
        <v>1</v>
      </c>
      <c r="J39" s="66"/>
      <c r="K39" s="66"/>
      <c r="L39" s="66"/>
      <c r="M39" s="66"/>
      <c r="N39" s="66"/>
    </row>
    <row r="40" spans="1:15" x14ac:dyDescent="0.35">
      <c r="A40" s="66" t="s">
        <v>1276</v>
      </c>
      <c r="B40" s="66"/>
      <c r="C40" s="66"/>
      <c r="D40" s="66"/>
      <c r="E40" s="66"/>
      <c r="F40" s="66"/>
      <c r="G40" s="66"/>
      <c r="H40" s="66"/>
      <c r="I40" s="66">
        <v>1</v>
      </c>
      <c r="J40" s="66"/>
      <c r="K40" s="66"/>
      <c r="L40" s="66"/>
      <c r="M40" s="66"/>
      <c r="N40" s="66"/>
    </row>
    <row r="41" spans="1:15" x14ac:dyDescent="0.35">
      <c r="A41" s="66" t="s">
        <v>1271</v>
      </c>
      <c r="B41" s="66"/>
      <c r="C41" s="66"/>
      <c r="D41" s="66"/>
      <c r="E41" s="66"/>
      <c r="F41" s="66"/>
      <c r="G41" s="66"/>
      <c r="H41" s="66"/>
      <c r="I41" s="66"/>
      <c r="J41" s="66"/>
      <c r="K41" s="66">
        <v>1</v>
      </c>
      <c r="L41" s="66"/>
      <c r="M41" s="66"/>
      <c r="N41" s="66"/>
    </row>
    <row r="42" spans="1:15" x14ac:dyDescent="0.35">
      <c r="A42" s="66" t="s">
        <v>1277</v>
      </c>
      <c r="B42" s="66"/>
      <c r="C42" s="66"/>
      <c r="D42" s="66"/>
      <c r="E42" s="66"/>
      <c r="F42" s="66"/>
      <c r="G42" s="66"/>
      <c r="H42" s="66"/>
      <c r="I42" s="66"/>
      <c r="J42" s="66">
        <v>1</v>
      </c>
      <c r="K42" s="66">
        <v>1</v>
      </c>
      <c r="L42" s="66"/>
      <c r="M42" s="66"/>
      <c r="N42" s="66"/>
    </row>
    <row r="43" spans="1:15" x14ac:dyDescent="0.35">
      <c r="A43" s="66" t="s">
        <v>1272</v>
      </c>
      <c r="B43" s="66"/>
      <c r="C43" s="66"/>
      <c r="D43" s="66"/>
      <c r="E43" s="66"/>
      <c r="F43" s="66"/>
      <c r="G43" s="66"/>
      <c r="H43" s="66"/>
      <c r="I43" s="66"/>
      <c r="J43" s="66">
        <v>1</v>
      </c>
      <c r="K43" s="66"/>
      <c r="L43" s="66"/>
      <c r="M43" s="66"/>
      <c r="N43" s="6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zoomScale="80" zoomScaleNormal="80" workbookViewId="0">
      <selection activeCell="B15" sqref="B15"/>
    </sheetView>
  </sheetViews>
  <sheetFormatPr defaultRowHeight="14.5" x14ac:dyDescent="0.35"/>
  <sheetData>
    <row r="1" spans="1:17" s="66" customFormat="1" x14ac:dyDescent="0.35">
      <c r="A1" s="30" t="s">
        <v>1107</v>
      </c>
    </row>
    <row r="3" spans="1:17" x14ac:dyDescent="0.35">
      <c r="Q3" s="69"/>
    </row>
    <row r="4" spans="1:17" x14ac:dyDescent="0.35">
      <c r="Q4" s="69"/>
    </row>
    <row r="5" spans="1:17" x14ac:dyDescent="0.35">
      <c r="Q5" s="69"/>
    </row>
    <row r="6" spans="1:17" x14ac:dyDescent="0.35">
      <c r="Q6" s="69"/>
    </row>
    <row r="7" spans="1:17" x14ac:dyDescent="0.35">
      <c r="Q7" s="69"/>
    </row>
    <row r="8" spans="1:17" x14ac:dyDescent="0.35">
      <c r="Q8" s="69"/>
    </row>
    <row r="9" spans="1:17" x14ac:dyDescent="0.35">
      <c r="Q9" s="69"/>
    </row>
    <row r="10" spans="1:17" x14ac:dyDescent="0.35">
      <c r="Q10" s="69"/>
    </row>
    <row r="15" spans="1:17" x14ac:dyDescent="0.35">
      <c r="B15" s="603" t="s">
        <v>1378</v>
      </c>
      <c r="C15" s="69"/>
      <c r="D15" s="69"/>
      <c r="E15" s="69"/>
      <c r="F15" s="69"/>
      <c r="G15" s="69"/>
      <c r="H15" s="69"/>
      <c r="I15" s="69"/>
      <c r="J15" s="69"/>
      <c r="K15" s="69"/>
      <c r="L15" s="69"/>
      <c r="M15" s="69"/>
      <c r="N15" s="69"/>
      <c r="O15" s="69"/>
      <c r="P15" s="69"/>
    </row>
    <row r="16" spans="1:17" x14ac:dyDescent="0.35">
      <c r="B16" s="371"/>
      <c r="C16" s="69"/>
      <c r="D16" s="69"/>
      <c r="E16" s="69"/>
      <c r="F16" s="69"/>
      <c r="G16" s="69"/>
      <c r="H16" s="69"/>
      <c r="I16" s="69"/>
      <c r="J16" s="69"/>
      <c r="K16" s="69"/>
      <c r="L16" s="69"/>
      <c r="M16" s="69"/>
      <c r="N16" s="69"/>
      <c r="O16" s="69"/>
      <c r="P16" s="69"/>
    </row>
    <row r="17" spans="2:16" x14ac:dyDescent="0.35">
      <c r="B17" s="104"/>
      <c r="C17" s="114" t="s">
        <v>0</v>
      </c>
      <c r="D17" s="114" t="s">
        <v>1</v>
      </c>
      <c r="E17" s="114" t="s">
        <v>2</v>
      </c>
      <c r="F17" s="114" t="s">
        <v>3</v>
      </c>
      <c r="G17" s="114" t="s">
        <v>4</v>
      </c>
      <c r="H17" s="315" t="s">
        <v>5</v>
      </c>
      <c r="I17" s="315" t="s">
        <v>6</v>
      </c>
      <c r="J17" s="114" t="s">
        <v>7</v>
      </c>
      <c r="K17" s="114" t="s">
        <v>8</v>
      </c>
      <c r="L17" s="114" t="s">
        <v>9</v>
      </c>
      <c r="M17" s="114" t="s">
        <v>10</v>
      </c>
      <c r="N17" s="114" t="s">
        <v>11</v>
      </c>
      <c r="O17" s="114" t="s">
        <v>12</v>
      </c>
      <c r="P17" s="69"/>
    </row>
    <row r="18" spans="2:16" x14ac:dyDescent="0.35">
      <c r="B18" s="104" t="s">
        <v>24</v>
      </c>
      <c r="C18" s="315">
        <v>15</v>
      </c>
      <c r="D18" s="315">
        <v>10</v>
      </c>
      <c r="E18" s="315">
        <v>16</v>
      </c>
      <c r="F18" s="315">
        <v>4</v>
      </c>
      <c r="G18" s="315">
        <v>3</v>
      </c>
      <c r="H18" s="315">
        <v>0</v>
      </c>
      <c r="I18" s="315">
        <v>0</v>
      </c>
      <c r="J18" s="315">
        <v>0</v>
      </c>
      <c r="K18" s="315">
        <v>0</v>
      </c>
      <c r="L18" s="315">
        <v>13</v>
      </c>
      <c r="M18" s="315">
        <v>15</v>
      </c>
      <c r="N18" s="315">
        <v>13</v>
      </c>
      <c r="O18" s="315">
        <v>89</v>
      </c>
      <c r="P18" s="69"/>
    </row>
    <row r="19" spans="2:16" x14ac:dyDescent="0.35">
      <c r="B19" s="104" t="s">
        <v>25</v>
      </c>
      <c r="C19" s="315">
        <v>76</v>
      </c>
      <c r="D19" s="315">
        <v>71</v>
      </c>
      <c r="E19" s="315">
        <v>126</v>
      </c>
      <c r="F19" s="315">
        <v>9</v>
      </c>
      <c r="G19" s="315">
        <v>11</v>
      </c>
      <c r="H19" s="315">
        <v>0</v>
      </c>
      <c r="I19" s="315">
        <v>0</v>
      </c>
      <c r="J19" s="315">
        <v>0</v>
      </c>
      <c r="K19" s="315">
        <v>0</v>
      </c>
      <c r="L19" s="315">
        <v>99</v>
      </c>
      <c r="M19" s="315">
        <v>125</v>
      </c>
      <c r="N19" s="315">
        <v>58</v>
      </c>
      <c r="O19" s="315">
        <v>575</v>
      </c>
      <c r="P19" s="69"/>
    </row>
    <row r="20" spans="2:16" x14ac:dyDescent="0.35">
      <c r="B20" s="69"/>
      <c r="C20" s="69"/>
      <c r="D20" s="69"/>
      <c r="E20" s="69"/>
      <c r="F20" s="69"/>
      <c r="G20" s="69"/>
      <c r="H20" s="69"/>
      <c r="I20" s="69"/>
      <c r="J20" s="69"/>
      <c r="K20" s="69"/>
      <c r="L20" s="69"/>
      <c r="M20" s="69"/>
      <c r="N20" s="69"/>
      <c r="O20" s="69"/>
      <c r="P20" s="69"/>
    </row>
    <row r="21" spans="2:16" x14ac:dyDescent="0.35">
      <c r="B21" s="69"/>
      <c r="C21" s="69"/>
      <c r="D21" s="69"/>
      <c r="E21" s="69"/>
      <c r="F21" s="69"/>
      <c r="G21" s="69"/>
      <c r="H21" s="69"/>
      <c r="I21" s="69"/>
      <c r="J21" s="69"/>
      <c r="K21" s="69"/>
      <c r="L21" s="69"/>
      <c r="M21" s="69"/>
      <c r="N21" s="69"/>
      <c r="O21" s="69"/>
      <c r="P21" s="69"/>
    </row>
    <row r="22" spans="2:16" x14ac:dyDescent="0.35">
      <c r="B22" s="69" t="s">
        <v>35</v>
      </c>
      <c r="C22" s="69"/>
      <c r="D22" s="69"/>
      <c r="E22" s="69"/>
      <c r="F22" s="69"/>
      <c r="G22" s="69"/>
      <c r="H22" s="69"/>
      <c r="I22" s="69"/>
      <c r="J22" s="69"/>
      <c r="K22" s="69"/>
      <c r="L22" s="69"/>
      <c r="M22" s="69"/>
      <c r="N22" s="69"/>
      <c r="O22" s="69"/>
      <c r="P22" s="69"/>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6"/>
  <sheetViews>
    <sheetView zoomScale="80" zoomScaleNormal="80" workbookViewId="0">
      <selection activeCell="R20" sqref="R20"/>
    </sheetView>
  </sheetViews>
  <sheetFormatPr defaultRowHeight="14.5" x14ac:dyDescent="0.35"/>
  <sheetData>
    <row r="1" spans="1:17" x14ac:dyDescent="0.35">
      <c r="A1" s="30" t="s">
        <v>512</v>
      </c>
    </row>
    <row r="3" spans="1:17" x14ac:dyDescent="0.35">
      <c r="A3" s="66"/>
      <c r="B3" s="66"/>
      <c r="C3" s="66"/>
      <c r="D3" s="66"/>
      <c r="E3" s="66"/>
      <c r="F3" s="66"/>
      <c r="G3" s="66"/>
      <c r="H3" s="66"/>
      <c r="I3" s="66"/>
      <c r="J3" s="66"/>
      <c r="K3" s="66"/>
      <c r="L3" s="66"/>
      <c r="M3" s="66"/>
      <c r="N3" s="66"/>
      <c r="O3" s="66"/>
      <c r="P3" s="66"/>
      <c r="Q3" s="66"/>
    </row>
    <row r="4" spans="1:17" x14ac:dyDescent="0.35">
      <c r="A4" s="66"/>
      <c r="B4" s="66"/>
      <c r="P4" s="66"/>
      <c r="Q4" s="66"/>
    </row>
    <row r="5" spans="1:17" x14ac:dyDescent="0.35">
      <c r="A5" s="66"/>
      <c r="B5" s="66"/>
      <c r="P5" s="66"/>
      <c r="Q5" s="66"/>
    </row>
    <row r="6" spans="1:17" x14ac:dyDescent="0.35">
      <c r="A6" s="66"/>
      <c r="B6" s="66"/>
      <c r="P6" s="66"/>
      <c r="Q6" s="66"/>
    </row>
    <row r="7" spans="1:17" x14ac:dyDescent="0.35">
      <c r="A7" s="66"/>
      <c r="B7" s="66"/>
      <c r="P7" s="66"/>
      <c r="Q7" s="66"/>
    </row>
    <row r="8" spans="1:17" x14ac:dyDescent="0.35">
      <c r="A8" s="66"/>
      <c r="B8" s="66"/>
      <c r="P8" s="66"/>
      <c r="Q8" s="66"/>
    </row>
    <row r="9" spans="1:17" x14ac:dyDescent="0.35">
      <c r="A9" s="66"/>
      <c r="B9" s="66"/>
      <c r="P9" s="66"/>
      <c r="Q9" s="66"/>
    </row>
    <row r="10" spans="1:17" x14ac:dyDescent="0.35">
      <c r="A10" s="66"/>
      <c r="B10" s="66"/>
      <c r="D10" s="66" t="s">
        <v>517</v>
      </c>
      <c r="P10" s="66"/>
      <c r="Q10" s="66"/>
    </row>
    <row r="11" spans="1:17" x14ac:dyDescent="0.35">
      <c r="A11" s="66"/>
      <c r="B11" s="66"/>
      <c r="C11" s="66"/>
      <c r="D11" s="71" t="s">
        <v>513</v>
      </c>
      <c r="E11" s="71" t="s">
        <v>514</v>
      </c>
      <c r="F11" s="71" t="s">
        <v>487</v>
      </c>
      <c r="G11" s="71" t="s">
        <v>458</v>
      </c>
      <c r="H11" s="71" t="s">
        <v>459</v>
      </c>
      <c r="I11" s="71" t="s">
        <v>488</v>
      </c>
      <c r="J11" s="71" t="s">
        <v>61</v>
      </c>
      <c r="K11" s="71" t="s">
        <v>460</v>
      </c>
      <c r="L11" s="66"/>
      <c r="M11" s="66"/>
      <c r="N11" s="66"/>
      <c r="O11" s="66"/>
      <c r="P11" s="66"/>
      <c r="Q11" s="66"/>
    </row>
    <row r="12" spans="1:17" x14ac:dyDescent="0.35">
      <c r="A12" s="66"/>
      <c r="B12" s="66"/>
      <c r="C12" s="66"/>
      <c r="D12" s="71">
        <v>21</v>
      </c>
      <c r="E12" s="71">
        <v>14</v>
      </c>
      <c r="F12" s="71">
        <v>11</v>
      </c>
      <c r="G12" s="71">
        <v>4</v>
      </c>
      <c r="H12" s="71">
        <v>8</v>
      </c>
      <c r="I12" s="71">
        <v>1</v>
      </c>
      <c r="J12" s="71">
        <v>1</v>
      </c>
      <c r="K12" s="125">
        <v>2</v>
      </c>
      <c r="L12" s="66"/>
      <c r="M12" s="66"/>
      <c r="N12" s="66"/>
      <c r="O12" s="66"/>
    </row>
    <row r="13" spans="1:17" x14ac:dyDescent="0.35">
      <c r="A13" s="66"/>
      <c r="B13" s="66"/>
      <c r="C13" s="66"/>
      <c r="D13" s="71"/>
      <c r="E13" s="71"/>
      <c r="F13" s="71"/>
      <c r="G13" s="71"/>
      <c r="H13" s="71"/>
      <c r="I13" s="71"/>
      <c r="J13" s="71"/>
      <c r="K13" s="66"/>
      <c r="L13" s="66"/>
      <c r="M13" s="43"/>
      <c r="N13" s="66"/>
      <c r="O13" s="66"/>
      <c r="Q13" s="66"/>
    </row>
    <row r="14" spans="1:17" x14ac:dyDescent="0.35">
      <c r="A14" s="66"/>
      <c r="B14" s="66"/>
      <c r="C14" s="66"/>
      <c r="D14" s="66"/>
      <c r="E14" s="66"/>
      <c r="F14" s="66"/>
      <c r="G14" s="66"/>
      <c r="H14" s="66"/>
      <c r="I14" s="66"/>
      <c r="J14" s="66"/>
      <c r="K14" s="66"/>
      <c r="L14" s="66"/>
      <c r="M14" s="66"/>
      <c r="N14" s="66"/>
      <c r="O14" s="66"/>
      <c r="Q14" s="66"/>
    </row>
    <row r="15" spans="1:17" x14ac:dyDescent="0.35">
      <c r="A15" s="66"/>
      <c r="B15" s="66"/>
      <c r="C15" s="66"/>
      <c r="D15" s="66"/>
      <c r="E15" s="66"/>
      <c r="F15" s="66"/>
      <c r="G15" s="66"/>
      <c r="H15" s="66"/>
      <c r="I15" s="66"/>
      <c r="J15" s="66"/>
      <c r="K15" s="66"/>
      <c r="L15" s="66"/>
      <c r="M15" s="66"/>
      <c r="N15" s="66"/>
      <c r="O15" s="66"/>
      <c r="P15" s="66"/>
      <c r="Q15" s="66"/>
    </row>
    <row r="16" spans="1:17" x14ac:dyDescent="0.35">
      <c r="A16" s="66"/>
      <c r="C16" s="66"/>
      <c r="E16" s="66"/>
      <c r="F16" s="66"/>
      <c r="G16" s="66"/>
      <c r="H16" s="66"/>
      <c r="I16" s="66"/>
      <c r="J16" s="66"/>
      <c r="K16" s="66"/>
      <c r="L16" s="66"/>
      <c r="M16" s="66"/>
      <c r="N16" s="66"/>
      <c r="O16" s="66"/>
      <c r="P16" s="66"/>
      <c r="Q16" s="66"/>
    </row>
    <row r="17" spans="1:17" x14ac:dyDescent="0.35">
      <c r="A17" s="66"/>
      <c r="C17" s="66"/>
      <c r="D17" s="66"/>
      <c r="E17" s="66"/>
      <c r="F17" s="66"/>
      <c r="G17" s="66"/>
      <c r="H17" s="66"/>
      <c r="I17" s="66"/>
      <c r="J17" s="66"/>
      <c r="K17" s="66"/>
      <c r="L17" s="66"/>
      <c r="M17" s="66"/>
      <c r="N17" s="66"/>
      <c r="O17" s="66"/>
      <c r="P17" s="66"/>
      <c r="Q17" s="66"/>
    </row>
    <row r="18" spans="1:17" x14ac:dyDescent="0.35">
      <c r="A18" s="66"/>
      <c r="B18" s="66"/>
      <c r="Q18" s="66"/>
    </row>
    <row r="19" spans="1:17" x14ac:dyDescent="0.35">
      <c r="A19" s="66"/>
      <c r="B19" s="66"/>
      <c r="Q19" s="66"/>
    </row>
    <row r="20" spans="1:17" x14ac:dyDescent="0.35">
      <c r="A20" s="66"/>
      <c r="B20" s="66"/>
      <c r="Q20" s="66"/>
    </row>
    <row r="21" spans="1:17" s="66" customFormat="1" x14ac:dyDescent="0.35"/>
    <row r="22" spans="1:17" x14ac:dyDescent="0.35">
      <c r="A22" s="66"/>
      <c r="B22" s="66"/>
      <c r="D22" s="66" t="s">
        <v>518</v>
      </c>
      <c r="Q22" s="66"/>
    </row>
    <row r="23" spans="1:17" x14ac:dyDescent="0.35">
      <c r="A23" s="66"/>
      <c r="B23" s="66"/>
      <c r="C23" s="66"/>
      <c r="D23" s="71" t="s">
        <v>0</v>
      </c>
      <c r="E23" s="71" t="s">
        <v>1</v>
      </c>
      <c r="F23" s="71" t="s">
        <v>515</v>
      </c>
      <c r="G23" s="71" t="s">
        <v>290</v>
      </c>
      <c r="H23" s="71" t="s">
        <v>4</v>
      </c>
      <c r="I23" s="71" t="s">
        <v>291</v>
      </c>
      <c r="J23" s="71" t="s">
        <v>263</v>
      </c>
      <c r="K23" s="71" t="s">
        <v>7</v>
      </c>
      <c r="L23" s="71" t="s">
        <v>292</v>
      </c>
      <c r="M23" s="71" t="s">
        <v>9</v>
      </c>
      <c r="N23" s="71" t="s">
        <v>10</v>
      </c>
      <c r="O23" s="71" t="s">
        <v>11</v>
      </c>
      <c r="P23" s="66"/>
      <c r="Q23" s="66"/>
    </row>
    <row r="24" spans="1:17" x14ac:dyDescent="0.35">
      <c r="A24" s="66"/>
      <c r="B24" s="66"/>
      <c r="C24" s="66" t="s">
        <v>519</v>
      </c>
      <c r="D24" s="71">
        <f>+SUM(D25:D26)</f>
        <v>0</v>
      </c>
      <c r="E24" s="71">
        <f t="shared" ref="E24:O24" si="0">+SUM(E25:E26)</f>
        <v>0</v>
      </c>
      <c r="F24" s="71">
        <f t="shared" si="0"/>
        <v>0</v>
      </c>
      <c r="G24" s="71">
        <f t="shared" si="0"/>
        <v>4</v>
      </c>
      <c r="H24" s="71">
        <f t="shared" si="0"/>
        <v>4</v>
      </c>
      <c r="I24" s="71">
        <f t="shared" si="0"/>
        <v>5</v>
      </c>
      <c r="J24" s="71">
        <f t="shared" si="0"/>
        <v>4</v>
      </c>
      <c r="K24" s="71">
        <f t="shared" si="0"/>
        <v>1</v>
      </c>
      <c r="L24" s="71">
        <f t="shared" si="0"/>
        <v>3</v>
      </c>
      <c r="M24" s="71">
        <f t="shared" si="0"/>
        <v>6</v>
      </c>
      <c r="N24" s="71">
        <f t="shared" si="0"/>
        <v>0</v>
      </c>
      <c r="O24" s="71">
        <f t="shared" si="0"/>
        <v>0</v>
      </c>
      <c r="Q24" s="66"/>
    </row>
    <row r="25" spans="1:17" x14ac:dyDescent="0.35">
      <c r="A25" s="66"/>
      <c r="B25" s="66"/>
      <c r="C25" s="66" t="s">
        <v>520</v>
      </c>
      <c r="D25" s="71"/>
      <c r="E25" s="71"/>
      <c r="F25" s="71"/>
      <c r="G25" s="71">
        <v>4</v>
      </c>
      <c r="H25" s="71">
        <v>4</v>
      </c>
      <c r="I25" s="71">
        <v>3</v>
      </c>
      <c r="J25" s="71">
        <v>4</v>
      </c>
      <c r="K25" s="71">
        <v>1</v>
      </c>
      <c r="L25" s="71">
        <v>3</v>
      </c>
      <c r="M25" s="71">
        <v>6</v>
      </c>
      <c r="N25" s="71"/>
      <c r="O25" s="71"/>
      <c r="P25" s="75" t="s">
        <v>266</v>
      </c>
      <c r="Q25" s="66"/>
    </row>
    <row r="26" spans="1:17" x14ac:dyDescent="0.35">
      <c r="A26" s="66"/>
      <c r="B26" s="66"/>
      <c r="C26" s="66" t="s">
        <v>491</v>
      </c>
      <c r="D26" s="71"/>
      <c r="E26" s="71"/>
      <c r="F26" s="71"/>
      <c r="G26" s="71"/>
      <c r="H26" s="71"/>
      <c r="I26" s="125">
        <v>2</v>
      </c>
      <c r="J26" s="71"/>
      <c r="K26" s="71"/>
      <c r="L26" s="71"/>
      <c r="M26" s="71"/>
      <c r="N26" s="71"/>
      <c r="O26" s="71"/>
      <c r="P26" s="75" t="s">
        <v>391</v>
      </c>
      <c r="Q26" s="66"/>
    </row>
    <row r="27" spans="1:17" x14ac:dyDescent="0.35">
      <c r="A27" s="66"/>
      <c r="B27" s="66"/>
      <c r="C27" s="66"/>
      <c r="D27" s="66"/>
      <c r="E27" s="66"/>
      <c r="F27" s="66"/>
      <c r="G27" s="66"/>
      <c r="H27" s="66"/>
      <c r="I27" s="66"/>
      <c r="J27" s="66"/>
      <c r="K27" s="66"/>
      <c r="L27" s="66"/>
      <c r="M27" s="66"/>
      <c r="N27" s="66"/>
      <c r="O27" s="66"/>
      <c r="P27" s="66"/>
      <c r="Q27" s="66"/>
    </row>
    <row r="28" spans="1:17" x14ac:dyDescent="0.35">
      <c r="A28" s="66"/>
      <c r="B28" s="66"/>
      <c r="C28" s="66"/>
      <c r="D28" s="66"/>
      <c r="E28" s="66"/>
      <c r="F28" s="66"/>
      <c r="G28" s="66"/>
      <c r="H28" s="66"/>
      <c r="I28" s="66"/>
      <c r="J28" s="66"/>
      <c r="K28" s="66"/>
      <c r="L28" s="66"/>
      <c r="M28" s="66"/>
      <c r="N28" s="66"/>
      <c r="O28" s="66"/>
      <c r="P28" s="66"/>
    </row>
    <row r="29" spans="1:17" x14ac:dyDescent="0.35">
      <c r="A29" s="66"/>
      <c r="B29" s="66"/>
      <c r="C29" s="66"/>
      <c r="D29" s="66"/>
      <c r="E29" s="66"/>
      <c r="F29" s="66"/>
      <c r="G29" s="66"/>
      <c r="H29" s="66"/>
      <c r="I29" s="66"/>
      <c r="J29" s="66"/>
      <c r="K29" s="66"/>
      <c r="L29" s="66"/>
      <c r="M29" s="66"/>
      <c r="N29" s="66"/>
      <c r="O29" s="66"/>
      <c r="P29" s="66"/>
      <c r="Q29" s="66"/>
    </row>
    <row r="30" spans="1:17" x14ac:dyDescent="0.35">
      <c r="A30" s="66"/>
      <c r="B30" s="66"/>
      <c r="C30" s="66"/>
      <c r="D30" s="66"/>
      <c r="E30" s="66"/>
      <c r="F30" s="66"/>
      <c r="G30" s="66"/>
      <c r="H30" s="66"/>
      <c r="I30" s="66"/>
      <c r="J30" s="66"/>
      <c r="K30" s="66"/>
      <c r="L30" s="66"/>
      <c r="M30" s="66"/>
      <c r="N30" s="66"/>
      <c r="O30" s="66"/>
      <c r="P30" s="66"/>
      <c r="Q30" s="66"/>
    </row>
    <row r="31" spans="1:17" x14ac:dyDescent="0.35">
      <c r="A31" s="66"/>
      <c r="B31" s="66"/>
      <c r="C31" s="66"/>
      <c r="D31" s="66"/>
      <c r="E31" s="66"/>
      <c r="F31" s="66"/>
      <c r="G31" s="66"/>
      <c r="H31" s="66"/>
      <c r="I31" s="66"/>
      <c r="J31" s="66"/>
      <c r="K31" s="66"/>
      <c r="L31" s="66"/>
      <c r="M31" s="66"/>
      <c r="N31" s="66"/>
      <c r="O31" s="66"/>
      <c r="P31" s="66"/>
      <c r="Q31" s="66"/>
    </row>
    <row r="32" spans="1:17" x14ac:dyDescent="0.35">
      <c r="A32" s="66"/>
      <c r="B32" s="66"/>
      <c r="C32" s="66"/>
      <c r="D32" s="66"/>
      <c r="E32" s="66"/>
      <c r="F32" s="66"/>
      <c r="G32" s="66"/>
      <c r="H32" s="66"/>
      <c r="I32" s="66"/>
      <c r="J32" s="66"/>
      <c r="K32" s="66"/>
      <c r="L32" s="66"/>
      <c r="M32" s="66"/>
      <c r="N32" s="66"/>
      <c r="O32" s="66"/>
      <c r="P32" s="66"/>
      <c r="Q32" s="66"/>
    </row>
    <row r="33" spans="1:17" x14ac:dyDescent="0.35">
      <c r="A33" s="66"/>
      <c r="B33" s="66"/>
      <c r="C33" s="66"/>
      <c r="D33" s="66"/>
      <c r="E33" s="66"/>
      <c r="F33" s="66"/>
      <c r="G33" s="66"/>
      <c r="H33" s="66"/>
      <c r="I33" s="66"/>
      <c r="J33" s="66"/>
      <c r="K33" s="66"/>
      <c r="L33" s="66"/>
      <c r="M33" s="66"/>
      <c r="N33" s="66"/>
      <c r="O33" s="66"/>
      <c r="P33" s="66"/>
      <c r="Q33" s="66"/>
    </row>
    <row r="34" spans="1:17" x14ac:dyDescent="0.35">
      <c r="A34" s="66"/>
      <c r="B34" s="66"/>
      <c r="C34" s="66"/>
      <c r="D34" s="66"/>
      <c r="E34" s="66"/>
      <c r="G34" s="66" t="s">
        <v>516</v>
      </c>
      <c r="H34" s="66"/>
      <c r="I34" s="66"/>
      <c r="J34" s="66"/>
      <c r="K34" s="66"/>
      <c r="L34" s="66"/>
      <c r="M34" s="66"/>
      <c r="N34" s="66"/>
      <c r="O34" s="66"/>
      <c r="P34" s="66"/>
      <c r="Q34" s="66"/>
    </row>
    <row r="35" spans="1:17" x14ac:dyDescent="0.35">
      <c r="A35" s="66"/>
      <c r="B35" s="66"/>
      <c r="C35" s="66"/>
      <c r="D35" s="66"/>
      <c r="E35" s="66"/>
      <c r="F35" s="66"/>
      <c r="G35" s="66"/>
      <c r="H35" s="66"/>
      <c r="I35" s="66"/>
      <c r="J35" s="66"/>
      <c r="K35" s="66"/>
      <c r="L35" s="66"/>
      <c r="M35" s="66"/>
      <c r="N35" s="66"/>
      <c r="O35" s="66"/>
      <c r="P35" s="66"/>
      <c r="Q35" s="66"/>
    </row>
    <row r="36" spans="1:17" x14ac:dyDescent="0.35">
      <c r="A36" s="66"/>
      <c r="B36" s="66"/>
      <c r="C36" s="66"/>
      <c r="D36" s="66"/>
      <c r="E36" s="66"/>
      <c r="F36" s="66"/>
      <c r="G36" s="66"/>
      <c r="H36" s="66"/>
      <c r="I36" s="66"/>
      <c r="J36" s="66"/>
      <c r="K36" s="66"/>
      <c r="L36" s="66"/>
      <c r="M36" s="66"/>
      <c r="N36" s="66"/>
      <c r="O36" s="66"/>
      <c r="P36" s="66"/>
      <c r="Q36" s="66"/>
    </row>
  </sheetData>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workbookViewId="0">
      <selection activeCell="H13" sqref="H13"/>
    </sheetView>
  </sheetViews>
  <sheetFormatPr defaultColWidth="8.6328125" defaultRowHeight="14.5" x14ac:dyDescent="0.35"/>
  <cols>
    <col min="1" max="16384" width="8.6328125" style="66"/>
  </cols>
  <sheetData>
    <row r="1" spans="1:4" x14ac:dyDescent="0.35">
      <c r="A1" s="30" t="s">
        <v>523</v>
      </c>
    </row>
    <row r="13" spans="1:4" x14ac:dyDescent="0.35">
      <c r="B13" s="66" t="s">
        <v>1278</v>
      </c>
    </row>
    <row r="14" spans="1:4" ht="43.5" x14ac:dyDescent="0.35">
      <c r="B14" s="69"/>
      <c r="C14" s="516" t="s">
        <v>525</v>
      </c>
      <c r="D14" s="516" t="s">
        <v>526</v>
      </c>
    </row>
    <row r="15" spans="1:4" x14ac:dyDescent="0.35">
      <c r="B15" s="517" t="s">
        <v>253</v>
      </c>
      <c r="C15" s="165">
        <v>615</v>
      </c>
      <c r="D15" s="518">
        <v>774.875</v>
      </c>
    </row>
    <row r="16" spans="1:4" x14ac:dyDescent="0.35">
      <c r="B16" s="517" t="s">
        <v>251</v>
      </c>
      <c r="C16" s="165">
        <v>510</v>
      </c>
      <c r="D16" s="518">
        <v>428.125</v>
      </c>
    </row>
    <row r="17" spans="2:6" x14ac:dyDescent="0.35">
      <c r="B17" s="517" t="s">
        <v>64</v>
      </c>
      <c r="C17" s="165">
        <v>477</v>
      </c>
      <c r="D17" s="518">
        <v>165.33333333333334</v>
      </c>
    </row>
    <row r="18" spans="2:6" x14ac:dyDescent="0.35">
      <c r="B18" s="517" t="s">
        <v>252</v>
      </c>
      <c r="C18" s="165">
        <v>284</v>
      </c>
      <c r="D18" s="518">
        <v>348.66666666666669</v>
      </c>
    </row>
    <row r="24" spans="2:6" x14ac:dyDescent="0.35">
      <c r="B24" s="48" t="s">
        <v>524</v>
      </c>
      <c r="C24" s="48"/>
      <c r="D24" s="48"/>
      <c r="E24" s="48"/>
      <c r="F24" s="48"/>
    </row>
    <row r="25" spans="2:6" ht="43.5" x14ac:dyDescent="0.35">
      <c r="B25" s="48"/>
      <c r="C25" s="514" t="s">
        <v>525</v>
      </c>
      <c r="D25" s="514" t="s">
        <v>525</v>
      </c>
      <c r="E25" s="515" t="s">
        <v>526</v>
      </c>
      <c r="F25" s="515" t="s">
        <v>526</v>
      </c>
    </row>
    <row r="26" spans="2:6" ht="31.5" x14ac:dyDescent="0.35">
      <c r="B26" s="143"/>
      <c r="C26" s="144" t="s">
        <v>527</v>
      </c>
      <c r="D26" s="144" t="s">
        <v>528</v>
      </c>
      <c r="E26" s="144" t="s">
        <v>527</v>
      </c>
      <c r="F26" s="144" t="s">
        <v>528</v>
      </c>
    </row>
    <row r="27" spans="2:6" x14ac:dyDescent="0.35">
      <c r="B27" s="145" t="s">
        <v>253</v>
      </c>
      <c r="C27" s="146">
        <v>615</v>
      </c>
      <c r="D27" s="146">
        <v>942</v>
      </c>
      <c r="E27" s="63">
        <v>774.875</v>
      </c>
      <c r="F27" s="71">
        <v>1251</v>
      </c>
    </row>
    <row r="28" spans="2:6" x14ac:dyDescent="0.35">
      <c r="B28" s="145" t="s">
        <v>251</v>
      </c>
      <c r="C28" s="146">
        <v>510</v>
      </c>
      <c r="D28" s="146">
        <v>851</v>
      </c>
      <c r="E28" s="63">
        <v>428.125</v>
      </c>
      <c r="F28" s="71">
        <v>1490</v>
      </c>
    </row>
    <row r="29" spans="2:6" x14ac:dyDescent="0.35">
      <c r="B29" s="145" t="s">
        <v>64</v>
      </c>
      <c r="C29" s="146">
        <v>477</v>
      </c>
      <c r="D29" s="146">
        <v>740</v>
      </c>
      <c r="E29" s="63">
        <v>165.33333333333334</v>
      </c>
      <c r="F29" s="71">
        <v>220</v>
      </c>
    </row>
    <row r="30" spans="2:6" x14ac:dyDescent="0.35">
      <c r="B30" s="147" t="s">
        <v>252</v>
      </c>
      <c r="C30" s="148">
        <v>284</v>
      </c>
      <c r="D30" s="148">
        <v>411</v>
      </c>
      <c r="E30" s="149">
        <v>348.66666666666669</v>
      </c>
      <c r="F30" s="474">
        <v>449</v>
      </c>
    </row>
    <row r="31" spans="2:6" x14ac:dyDescent="0.35">
      <c r="B31" s="150" t="s">
        <v>529</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3"/>
  <sheetViews>
    <sheetView topLeftCell="A100" workbookViewId="0">
      <selection activeCell="B27" sqref="B27:P119"/>
    </sheetView>
  </sheetViews>
  <sheetFormatPr defaultRowHeight="14.5" x14ac:dyDescent="0.35"/>
  <sheetData>
    <row r="1" spans="1:21" x14ac:dyDescent="0.35">
      <c r="A1" s="30" t="s">
        <v>530</v>
      </c>
    </row>
    <row r="2" spans="1:21" s="66" customFormat="1" x14ac:dyDescent="0.35"/>
    <row r="3" spans="1:21" s="66" customFormat="1" x14ac:dyDescent="0.35"/>
    <row r="4" spans="1:21" s="66" customFormat="1" x14ac:dyDescent="0.35"/>
    <row r="5" spans="1:21" s="66" customFormat="1" x14ac:dyDescent="0.35"/>
    <row r="6" spans="1:21" s="66" customFormat="1" x14ac:dyDescent="0.35"/>
    <row r="7" spans="1:21" s="66" customFormat="1" x14ac:dyDescent="0.35"/>
    <row r="9" spans="1:21" x14ac:dyDescent="0.35">
      <c r="B9" s="66" t="s">
        <v>1160</v>
      </c>
      <c r="C9" s="66"/>
      <c r="D9" s="66"/>
      <c r="E9" s="66"/>
      <c r="F9" s="66"/>
      <c r="G9" s="66"/>
      <c r="H9" s="66"/>
      <c r="I9" s="66"/>
      <c r="J9" s="66"/>
      <c r="K9" s="66"/>
      <c r="L9" s="66"/>
      <c r="M9" s="66"/>
      <c r="N9" s="66"/>
      <c r="O9" s="66"/>
      <c r="P9" s="66"/>
      <c r="Q9" s="66"/>
      <c r="R9" s="66"/>
      <c r="S9" s="66"/>
      <c r="T9" s="66"/>
      <c r="U9" s="66"/>
    </row>
    <row r="10" spans="1:21" x14ac:dyDescent="0.35">
      <c r="B10" s="66" t="s">
        <v>1163</v>
      </c>
      <c r="C10" s="66"/>
      <c r="D10" s="66"/>
      <c r="E10" s="66"/>
      <c r="F10" s="66"/>
      <c r="G10" s="66"/>
      <c r="H10" s="66"/>
      <c r="I10" s="66"/>
      <c r="J10" s="66"/>
      <c r="K10" s="66"/>
      <c r="L10" s="66"/>
      <c r="M10" s="66"/>
      <c r="N10" s="66"/>
      <c r="O10" s="66"/>
      <c r="P10" s="66"/>
      <c r="Q10" s="66"/>
      <c r="R10" s="66"/>
      <c r="S10" s="66"/>
      <c r="T10" s="66"/>
      <c r="U10" s="66"/>
    </row>
    <row r="11" spans="1:21" x14ac:dyDescent="0.35">
      <c r="B11" s="66"/>
      <c r="C11" s="66"/>
      <c r="D11" s="66"/>
      <c r="E11" s="66"/>
      <c r="F11" s="66"/>
      <c r="G11" s="66"/>
      <c r="H11" s="66"/>
      <c r="I11" s="66"/>
      <c r="J11" s="66"/>
      <c r="K11" s="66"/>
      <c r="L11" s="66"/>
      <c r="M11" s="66"/>
      <c r="N11" s="66"/>
      <c r="O11" s="66"/>
      <c r="P11" s="66"/>
      <c r="Q11" s="66"/>
      <c r="R11" s="66"/>
      <c r="S11" s="66"/>
      <c r="T11" s="66"/>
      <c r="U11" s="66"/>
    </row>
    <row r="12" spans="1:21" x14ac:dyDescent="0.35">
      <c r="B12" s="66"/>
      <c r="C12" s="66"/>
      <c r="D12" s="66"/>
      <c r="E12" s="66"/>
      <c r="F12" s="66"/>
      <c r="G12" s="66"/>
      <c r="H12" s="66"/>
      <c r="I12" s="66"/>
      <c r="J12" s="66"/>
      <c r="K12" s="66"/>
      <c r="L12" s="66"/>
      <c r="M12" s="66"/>
      <c r="N12" s="66"/>
      <c r="O12" s="66"/>
      <c r="P12" s="66"/>
      <c r="Q12" s="66"/>
      <c r="R12" s="66"/>
      <c r="S12" s="66"/>
      <c r="T12" s="66"/>
      <c r="U12" s="66"/>
    </row>
    <row r="13" spans="1:21" x14ac:dyDescent="0.35">
      <c r="B13" s="66"/>
      <c r="C13" s="66"/>
      <c r="D13" s="66"/>
      <c r="E13" s="66"/>
      <c r="F13" s="66"/>
      <c r="G13" s="66"/>
      <c r="H13" s="66"/>
      <c r="I13" s="66"/>
      <c r="J13" s="66"/>
      <c r="K13" s="66"/>
      <c r="L13" s="66"/>
      <c r="M13" s="66"/>
      <c r="N13" s="66"/>
      <c r="O13" s="66"/>
      <c r="P13" s="66"/>
      <c r="Q13" s="66"/>
      <c r="R13" s="66"/>
      <c r="S13" s="66"/>
      <c r="T13" s="66"/>
      <c r="U13" s="66"/>
    </row>
    <row r="14" spans="1:21" s="66" customFormat="1" x14ac:dyDescent="0.35"/>
    <row r="15" spans="1:21" s="66" customFormat="1" x14ac:dyDescent="0.35"/>
    <row r="16" spans="1:21" x14ac:dyDescent="0.35">
      <c r="B16" s="66"/>
      <c r="C16" s="66"/>
      <c r="D16" s="66"/>
      <c r="E16" s="66"/>
      <c r="F16" s="66"/>
      <c r="G16" s="66"/>
      <c r="H16" s="66"/>
      <c r="I16" s="66"/>
      <c r="J16" s="66"/>
      <c r="K16" s="66"/>
      <c r="L16" s="66"/>
      <c r="M16" s="66"/>
      <c r="N16" s="66"/>
      <c r="O16" s="66"/>
      <c r="P16" s="66"/>
      <c r="Q16" s="66"/>
      <c r="R16" s="66"/>
      <c r="S16" s="66"/>
      <c r="T16" s="66"/>
      <c r="U16" s="66"/>
    </row>
    <row r="17" spans="2:21" x14ac:dyDescent="0.35">
      <c r="B17" s="66"/>
      <c r="C17" s="66"/>
      <c r="D17" s="66"/>
      <c r="E17" s="66"/>
      <c r="F17" s="66"/>
      <c r="G17" s="66"/>
      <c r="H17" s="66"/>
      <c r="I17" s="66"/>
      <c r="J17" s="66"/>
      <c r="K17" s="66"/>
      <c r="L17" s="66"/>
      <c r="M17" s="66"/>
      <c r="N17" s="66"/>
      <c r="O17" s="66"/>
      <c r="P17" s="66"/>
      <c r="Q17" s="66"/>
      <c r="R17" s="66"/>
      <c r="S17" s="66"/>
      <c r="T17" s="66"/>
      <c r="U17" s="66"/>
    </row>
    <row r="18" spans="2:21" x14ac:dyDescent="0.35">
      <c r="B18" s="66"/>
      <c r="C18" s="66"/>
      <c r="D18" s="66"/>
      <c r="E18" s="66"/>
      <c r="F18" s="66"/>
      <c r="G18" s="66"/>
      <c r="H18" s="66"/>
      <c r="I18" s="66"/>
      <c r="J18" s="66"/>
      <c r="K18" s="66"/>
      <c r="L18" s="66"/>
      <c r="M18" s="66"/>
      <c r="N18" s="66"/>
      <c r="O18" s="66"/>
      <c r="P18" s="66"/>
      <c r="Q18" s="66"/>
      <c r="R18" s="66"/>
      <c r="S18" s="66"/>
      <c r="T18" s="66"/>
      <c r="U18" s="66"/>
    </row>
    <row r="19" spans="2:21" x14ac:dyDescent="0.35">
      <c r="B19" s="66"/>
      <c r="C19" s="66"/>
      <c r="D19" s="66"/>
      <c r="E19" s="66"/>
      <c r="F19" s="66"/>
      <c r="G19" s="66"/>
      <c r="H19" s="66"/>
      <c r="I19" s="66"/>
      <c r="J19" s="66"/>
      <c r="K19" s="66"/>
      <c r="L19" s="66"/>
      <c r="M19" s="66"/>
      <c r="N19" s="66"/>
      <c r="O19" s="66"/>
      <c r="P19" s="66"/>
      <c r="Q19" s="66"/>
      <c r="R19" s="66"/>
      <c r="S19" s="66"/>
      <c r="T19" s="66"/>
      <c r="U19" s="66"/>
    </row>
    <row r="20" spans="2:21" x14ac:dyDescent="0.35">
      <c r="B20" s="66" t="s">
        <v>1279</v>
      </c>
      <c r="C20" s="66"/>
      <c r="D20" s="66"/>
      <c r="E20" s="66"/>
      <c r="F20" s="66"/>
      <c r="G20" s="66"/>
      <c r="H20" s="66"/>
      <c r="J20" s="66"/>
      <c r="K20" s="66"/>
      <c r="L20" s="66"/>
      <c r="M20" s="66"/>
      <c r="N20" s="66"/>
      <c r="O20" s="66"/>
      <c r="Q20" s="66"/>
      <c r="R20" s="66"/>
      <c r="S20" s="66"/>
      <c r="T20" s="66"/>
      <c r="U20" s="66"/>
    </row>
    <row r="21" spans="2:21" x14ac:dyDescent="0.35">
      <c r="B21" s="66"/>
      <c r="R21" s="66"/>
      <c r="S21" s="66"/>
      <c r="T21" s="66"/>
      <c r="U21" s="66"/>
    </row>
    <row r="22" spans="2:21" x14ac:dyDescent="0.35">
      <c r="B22" s="66" t="s">
        <v>1161</v>
      </c>
      <c r="C22" s="66" t="s">
        <v>1162</v>
      </c>
      <c r="D22" s="66" t="s">
        <v>221</v>
      </c>
      <c r="E22" s="66" t="s">
        <v>222</v>
      </c>
      <c r="F22" s="66" t="s">
        <v>223</v>
      </c>
      <c r="G22" s="66" t="s">
        <v>224</v>
      </c>
      <c r="H22" s="66" t="s">
        <v>225</v>
      </c>
      <c r="I22" s="66" t="s">
        <v>226</v>
      </c>
      <c r="J22" s="66"/>
      <c r="R22" s="66"/>
      <c r="S22" s="66"/>
      <c r="T22" s="66"/>
      <c r="U22" s="66"/>
    </row>
    <row r="23" spans="2:21" x14ac:dyDescent="0.35">
      <c r="B23" s="71">
        <f>+P30</f>
        <v>1</v>
      </c>
      <c r="C23" s="71">
        <f>+P40</f>
        <v>0</v>
      </c>
      <c r="D23" s="71">
        <f>+P50</f>
        <v>1</v>
      </c>
      <c r="E23" s="71">
        <f>+P60</f>
        <v>1</v>
      </c>
      <c r="F23" s="71">
        <f>+P70</f>
        <v>3</v>
      </c>
      <c r="G23" s="71">
        <f>+P80</f>
        <v>19</v>
      </c>
      <c r="H23" s="71">
        <f>+P90</f>
        <v>30</v>
      </c>
      <c r="I23" s="71">
        <f>+P100</f>
        <v>29</v>
      </c>
      <c r="J23" s="71"/>
      <c r="R23" s="66"/>
      <c r="S23" s="66"/>
      <c r="T23" s="66"/>
      <c r="U23" s="66"/>
    </row>
    <row r="24" spans="2:21" x14ac:dyDescent="0.35">
      <c r="B24" s="66"/>
      <c r="R24" s="66"/>
      <c r="S24" s="66"/>
      <c r="T24" s="66"/>
      <c r="U24" s="66"/>
    </row>
    <row r="25" spans="2:21" ht="29" x14ac:dyDescent="0.35">
      <c r="B25" s="66"/>
      <c r="C25" s="71" t="s">
        <v>0</v>
      </c>
      <c r="D25" s="71" t="s">
        <v>1</v>
      </c>
      <c r="E25" s="71" t="s">
        <v>2</v>
      </c>
      <c r="F25" s="71" t="s">
        <v>3</v>
      </c>
      <c r="G25" s="71" t="s">
        <v>4</v>
      </c>
      <c r="H25" s="71" t="s">
        <v>5</v>
      </c>
      <c r="I25" s="71" t="s">
        <v>6</v>
      </c>
      <c r="J25" s="71" t="s">
        <v>7</v>
      </c>
      <c r="K25" s="71" t="s">
        <v>8</v>
      </c>
      <c r="L25" s="71" t="s">
        <v>9</v>
      </c>
      <c r="M25" s="71" t="s">
        <v>10</v>
      </c>
      <c r="N25" s="71" t="s">
        <v>11</v>
      </c>
      <c r="O25" s="395" t="s">
        <v>1280</v>
      </c>
      <c r="P25" s="395" t="s">
        <v>1281</v>
      </c>
      <c r="R25" s="66"/>
      <c r="S25" s="66"/>
      <c r="T25" s="66"/>
      <c r="U25" s="66"/>
    </row>
    <row r="26" spans="2:21" x14ac:dyDescent="0.35">
      <c r="B26" s="519" t="s">
        <v>1282</v>
      </c>
      <c r="C26" s="474">
        <f>+SUM(C27:C103)</f>
        <v>0</v>
      </c>
      <c r="D26" s="474">
        <f t="shared" ref="D26:N26" si="0">+SUM(D27:D103)</f>
        <v>2</v>
      </c>
      <c r="E26" s="474">
        <f t="shared" si="0"/>
        <v>42</v>
      </c>
      <c r="F26" s="474">
        <f t="shared" si="0"/>
        <v>26</v>
      </c>
      <c r="G26" s="474">
        <f t="shared" si="0"/>
        <v>9</v>
      </c>
      <c r="H26" s="474">
        <f t="shared" si="0"/>
        <v>2</v>
      </c>
      <c r="I26" s="474">
        <f t="shared" si="0"/>
        <v>0</v>
      </c>
      <c r="J26" s="474">
        <f t="shared" si="0"/>
        <v>1</v>
      </c>
      <c r="K26" s="474">
        <f t="shared" si="0"/>
        <v>6</v>
      </c>
      <c r="L26" s="474">
        <f t="shared" si="0"/>
        <v>2</v>
      </c>
      <c r="M26" s="474">
        <f t="shared" si="0"/>
        <v>10</v>
      </c>
      <c r="N26" s="474">
        <f t="shared" si="0"/>
        <v>3</v>
      </c>
      <c r="O26" s="474"/>
      <c r="P26" s="71"/>
      <c r="R26" s="66"/>
      <c r="S26" s="66"/>
      <c r="T26" s="66"/>
      <c r="U26" s="66"/>
    </row>
    <row r="27" spans="2:21" x14ac:dyDescent="0.35">
      <c r="B27" s="66">
        <v>1936</v>
      </c>
      <c r="C27" s="71"/>
      <c r="D27" s="71"/>
      <c r="E27" s="71"/>
      <c r="F27" s="71"/>
      <c r="G27" s="71">
        <v>1</v>
      </c>
      <c r="H27" s="71"/>
      <c r="I27" s="71"/>
      <c r="J27" s="71"/>
      <c r="K27" s="71"/>
      <c r="L27" s="71"/>
      <c r="M27" s="71"/>
      <c r="N27" s="71"/>
      <c r="O27" s="71">
        <f>+SUM(C27:N27)</f>
        <v>1</v>
      </c>
      <c r="P27" s="71"/>
      <c r="R27" s="66"/>
      <c r="S27" s="66"/>
      <c r="T27" s="66"/>
      <c r="U27" s="66"/>
    </row>
    <row r="28" spans="2:21" x14ac:dyDescent="0.35">
      <c r="B28" s="66">
        <f>+B27+1</f>
        <v>1937</v>
      </c>
      <c r="C28" s="71"/>
      <c r="D28" s="71"/>
      <c r="E28" s="71"/>
      <c r="F28" s="71"/>
      <c r="G28" s="71"/>
      <c r="H28" s="71"/>
      <c r="I28" s="71"/>
      <c r="J28" s="71"/>
      <c r="K28" s="71"/>
      <c r="L28" s="71"/>
      <c r="M28" s="71"/>
      <c r="N28" s="71"/>
      <c r="O28" s="71">
        <f t="shared" ref="O28:O91" si="1">+SUM(C28:N28)</f>
        <v>0</v>
      </c>
      <c r="P28" s="71"/>
      <c r="R28" s="66"/>
      <c r="S28" s="66"/>
      <c r="T28" s="66"/>
      <c r="U28" s="66"/>
    </row>
    <row r="29" spans="2:21" x14ac:dyDescent="0.35">
      <c r="B29" s="66">
        <f t="shared" ref="B29:B92" si="2">+B28+1</f>
        <v>1938</v>
      </c>
      <c r="C29" s="71"/>
      <c r="D29" s="71"/>
      <c r="E29" s="71"/>
      <c r="F29" s="71"/>
      <c r="G29" s="71"/>
      <c r="H29" s="71"/>
      <c r="I29" s="71"/>
      <c r="J29" s="71"/>
      <c r="K29" s="71"/>
      <c r="L29" s="71"/>
      <c r="M29" s="71"/>
      <c r="N29" s="71"/>
      <c r="O29" s="71">
        <f t="shared" si="1"/>
        <v>0</v>
      </c>
      <c r="P29" s="71"/>
      <c r="R29" s="66"/>
      <c r="S29" s="66"/>
      <c r="T29" s="66"/>
      <c r="U29" s="66"/>
    </row>
    <row r="30" spans="2:21" x14ac:dyDescent="0.35">
      <c r="B30" s="66">
        <f t="shared" si="2"/>
        <v>1939</v>
      </c>
      <c r="C30" s="71"/>
      <c r="D30" s="71"/>
      <c r="E30" s="71"/>
      <c r="F30" s="71"/>
      <c r="G30" s="71"/>
      <c r="H30" s="71"/>
      <c r="I30" s="71"/>
      <c r="J30" s="71"/>
      <c r="K30" s="71"/>
      <c r="L30" s="71"/>
      <c r="M30" s="71"/>
      <c r="N30" s="71"/>
      <c r="O30" s="71">
        <f t="shared" si="1"/>
        <v>0</v>
      </c>
      <c r="P30" s="71">
        <f>+SUM(O27:O30)</f>
        <v>1</v>
      </c>
      <c r="R30" s="66"/>
      <c r="S30" s="66"/>
      <c r="T30" s="66"/>
      <c r="U30" s="66"/>
    </row>
    <row r="31" spans="2:21" x14ac:dyDescent="0.35">
      <c r="B31" s="66">
        <f t="shared" si="2"/>
        <v>1940</v>
      </c>
      <c r="C31" s="71"/>
      <c r="D31" s="71"/>
      <c r="E31" s="71"/>
      <c r="F31" s="71"/>
      <c r="G31" s="71"/>
      <c r="H31" s="71"/>
      <c r="I31" s="71"/>
      <c r="J31" s="71"/>
      <c r="K31" s="71"/>
      <c r="L31" s="71"/>
      <c r="M31" s="71"/>
      <c r="N31" s="71"/>
      <c r="O31" s="71">
        <f t="shared" si="1"/>
        <v>0</v>
      </c>
      <c r="P31" s="71"/>
      <c r="R31" s="66"/>
      <c r="S31" s="66"/>
      <c r="T31" s="66"/>
      <c r="U31" s="66"/>
    </row>
    <row r="32" spans="2:21" x14ac:dyDescent="0.35">
      <c r="B32" s="66">
        <f t="shared" si="2"/>
        <v>1941</v>
      </c>
      <c r="C32" s="71"/>
      <c r="D32" s="71"/>
      <c r="E32" s="71"/>
      <c r="F32" s="71"/>
      <c r="G32" s="71"/>
      <c r="H32" s="71"/>
      <c r="I32" s="71"/>
      <c r="J32" s="71"/>
      <c r="K32" s="71"/>
      <c r="L32" s="71"/>
      <c r="M32" s="71"/>
      <c r="N32" s="71"/>
      <c r="O32" s="71">
        <f t="shared" si="1"/>
        <v>0</v>
      </c>
      <c r="P32" s="71"/>
      <c r="R32" s="66"/>
      <c r="S32" s="66"/>
      <c r="T32" s="66"/>
      <c r="U32" s="66"/>
    </row>
    <row r="33" spans="2:21" x14ac:dyDescent="0.35">
      <c r="B33" s="66">
        <f t="shared" si="2"/>
        <v>1942</v>
      </c>
      <c r="C33" s="71"/>
      <c r="D33" s="71"/>
      <c r="E33" s="71"/>
      <c r="F33" s="71"/>
      <c r="G33" s="71"/>
      <c r="H33" s="71"/>
      <c r="I33" s="71"/>
      <c r="J33" s="71"/>
      <c r="K33" s="71"/>
      <c r="L33" s="71"/>
      <c r="M33" s="71"/>
      <c r="N33" s="71"/>
      <c r="O33" s="71">
        <f t="shared" si="1"/>
        <v>0</v>
      </c>
      <c r="P33" s="71"/>
      <c r="R33" s="66"/>
      <c r="S33" s="66"/>
      <c r="T33" s="66"/>
      <c r="U33" s="66"/>
    </row>
    <row r="34" spans="2:21" x14ac:dyDescent="0.35">
      <c r="B34" s="66">
        <f t="shared" si="2"/>
        <v>1943</v>
      </c>
      <c r="C34" s="71"/>
      <c r="D34" s="71"/>
      <c r="E34" s="71"/>
      <c r="F34" s="71"/>
      <c r="G34" s="71"/>
      <c r="H34" s="71"/>
      <c r="I34" s="71"/>
      <c r="J34" s="71"/>
      <c r="K34" s="71"/>
      <c r="L34" s="71"/>
      <c r="M34" s="71"/>
      <c r="N34" s="71"/>
      <c r="O34" s="71">
        <f t="shared" si="1"/>
        <v>0</v>
      </c>
      <c r="P34" s="71"/>
      <c r="R34" s="66"/>
      <c r="S34" s="66"/>
      <c r="T34" s="66"/>
      <c r="U34" s="66"/>
    </row>
    <row r="35" spans="2:21" x14ac:dyDescent="0.35">
      <c r="B35" s="66">
        <f t="shared" si="2"/>
        <v>1944</v>
      </c>
      <c r="C35" s="71"/>
      <c r="D35" s="71"/>
      <c r="E35" s="71"/>
      <c r="F35" s="71"/>
      <c r="G35" s="71"/>
      <c r="H35" s="71"/>
      <c r="I35" s="71"/>
      <c r="J35" s="71"/>
      <c r="K35" s="71"/>
      <c r="L35" s="71"/>
      <c r="M35" s="71"/>
      <c r="N35" s="71"/>
      <c r="O35" s="71">
        <f t="shared" si="1"/>
        <v>0</v>
      </c>
      <c r="P35" s="71"/>
      <c r="R35" s="66"/>
      <c r="S35" s="66"/>
      <c r="T35" s="66"/>
      <c r="U35" s="66"/>
    </row>
    <row r="36" spans="2:21" x14ac:dyDescent="0.35">
      <c r="B36" s="66">
        <f t="shared" si="2"/>
        <v>1945</v>
      </c>
      <c r="C36" s="71"/>
      <c r="D36" s="71"/>
      <c r="E36" s="71"/>
      <c r="F36" s="71"/>
      <c r="G36" s="71"/>
      <c r="H36" s="71"/>
      <c r="I36" s="71"/>
      <c r="J36" s="71"/>
      <c r="K36" s="71"/>
      <c r="L36" s="71"/>
      <c r="M36" s="71"/>
      <c r="N36" s="71"/>
      <c r="O36" s="71">
        <f t="shared" si="1"/>
        <v>0</v>
      </c>
      <c r="P36" s="71"/>
      <c r="R36" s="66"/>
      <c r="S36" s="66"/>
      <c r="T36" s="66"/>
      <c r="U36" s="66"/>
    </row>
    <row r="37" spans="2:21" x14ac:dyDescent="0.35">
      <c r="B37" s="66">
        <f t="shared" si="2"/>
        <v>1946</v>
      </c>
      <c r="C37" s="71"/>
      <c r="D37" s="71"/>
      <c r="E37" s="71"/>
      <c r="F37" s="71"/>
      <c r="G37" s="71"/>
      <c r="H37" s="71"/>
      <c r="I37" s="71"/>
      <c r="J37" s="71"/>
      <c r="K37" s="71"/>
      <c r="L37" s="71"/>
      <c r="M37" s="71"/>
      <c r="N37" s="71"/>
      <c r="O37" s="71">
        <f t="shared" si="1"/>
        <v>0</v>
      </c>
      <c r="P37" s="71"/>
      <c r="R37" s="66"/>
      <c r="S37" s="66"/>
      <c r="T37" s="66"/>
      <c r="U37" s="66"/>
    </row>
    <row r="38" spans="2:21" x14ac:dyDescent="0.35">
      <c r="B38" s="66">
        <f t="shared" si="2"/>
        <v>1947</v>
      </c>
      <c r="C38" s="71"/>
      <c r="D38" s="71"/>
      <c r="E38" s="71"/>
      <c r="F38" s="71"/>
      <c r="G38" s="71"/>
      <c r="H38" s="71"/>
      <c r="I38" s="71"/>
      <c r="J38" s="71"/>
      <c r="K38" s="71"/>
      <c r="L38" s="71"/>
      <c r="M38" s="71"/>
      <c r="N38" s="71"/>
      <c r="O38" s="71">
        <f t="shared" si="1"/>
        <v>0</v>
      </c>
      <c r="P38" s="71"/>
      <c r="R38" s="66"/>
      <c r="S38" s="66"/>
      <c r="T38" s="66"/>
      <c r="U38" s="66"/>
    </row>
    <row r="39" spans="2:21" x14ac:dyDescent="0.35">
      <c r="B39" s="66">
        <f t="shared" si="2"/>
        <v>1948</v>
      </c>
      <c r="C39" s="71"/>
      <c r="D39" s="71"/>
      <c r="E39" s="71"/>
      <c r="F39" s="71"/>
      <c r="G39" s="71"/>
      <c r="H39" s="71"/>
      <c r="I39" s="71"/>
      <c r="J39" s="71"/>
      <c r="K39" s="71"/>
      <c r="L39" s="71"/>
      <c r="M39" s="71"/>
      <c r="N39" s="71"/>
      <c r="O39" s="71">
        <f t="shared" si="1"/>
        <v>0</v>
      </c>
      <c r="P39" s="71"/>
      <c r="R39" s="66"/>
      <c r="S39" s="66"/>
      <c r="T39" s="66"/>
      <c r="U39" s="66"/>
    </row>
    <row r="40" spans="2:21" x14ac:dyDescent="0.35">
      <c r="B40" s="66">
        <f t="shared" si="2"/>
        <v>1949</v>
      </c>
      <c r="C40" s="71"/>
      <c r="D40" s="71"/>
      <c r="E40" s="71"/>
      <c r="F40" s="71"/>
      <c r="G40" s="71"/>
      <c r="H40" s="71"/>
      <c r="I40" s="71"/>
      <c r="J40" s="71"/>
      <c r="K40" s="71"/>
      <c r="L40" s="71"/>
      <c r="M40" s="71"/>
      <c r="N40" s="71"/>
      <c r="O40" s="71">
        <f t="shared" si="1"/>
        <v>0</v>
      </c>
      <c r="P40" s="71">
        <f>+SUM(O31:O40)</f>
        <v>0</v>
      </c>
      <c r="R40" s="66"/>
      <c r="S40" s="66"/>
      <c r="T40" s="66"/>
      <c r="U40" s="66"/>
    </row>
    <row r="41" spans="2:21" x14ac:dyDescent="0.35">
      <c r="B41" s="66">
        <f t="shared" si="2"/>
        <v>1950</v>
      </c>
      <c r="C41" s="71"/>
      <c r="D41" s="71"/>
      <c r="E41" s="71"/>
      <c r="F41" s="71"/>
      <c r="G41" s="71"/>
      <c r="H41" s="71"/>
      <c r="I41" s="71"/>
      <c r="J41" s="71"/>
      <c r="K41" s="71"/>
      <c r="L41" s="71"/>
      <c r="M41" s="71"/>
      <c r="N41" s="71"/>
      <c r="O41" s="71">
        <f t="shared" si="1"/>
        <v>0</v>
      </c>
      <c r="P41" s="71"/>
      <c r="R41" s="66"/>
      <c r="S41" s="66"/>
      <c r="T41" s="66"/>
      <c r="U41" s="66"/>
    </row>
    <row r="42" spans="2:21" x14ac:dyDescent="0.35">
      <c r="B42" s="66">
        <f t="shared" si="2"/>
        <v>1951</v>
      </c>
      <c r="C42" s="71"/>
      <c r="D42" s="71"/>
      <c r="E42" s="71"/>
      <c r="F42" s="71"/>
      <c r="G42" s="71">
        <v>1</v>
      </c>
      <c r="H42" s="71"/>
      <c r="I42" s="71"/>
      <c r="J42" s="71"/>
      <c r="K42" s="71"/>
      <c r="L42" s="71"/>
      <c r="M42" s="71"/>
      <c r="N42" s="71"/>
      <c r="O42" s="71">
        <f t="shared" si="1"/>
        <v>1</v>
      </c>
      <c r="P42" s="71"/>
      <c r="R42" s="66"/>
      <c r="S42" s="66"/>
      <c r="T42" s="66"/>
      <c r="U42" s="66"/>
    </row>
    <row r="43" spans="2:21" x14ac:dyDescent="0.35">
      <c r="B43" s="66">
        <f t="shared" si="2"/>
        <v>1952</v>
      </c>
      <c r="C43" s="71"/>
      <c r="D43" s="71"/>
      <c r="E43" s="71"/>
      <c r="F43" s="71"/>
      <c r="G43" s="71"/>
      <c r="H43" s="71"/>
      <c r="I43" s="71"/>
      <c r="J43" s="71"/>
      <c r="K43" s="71"/>
      <c r="L43" s="71"/>
      <c r="M43" s="71"/>
      <c r="N43" s="71"/>
      <c r="O43" s="71">
        <f t="shared" si="1"/>
        <v>0</v>
      </c>
      <c r="P43" s="71"/>
      <c r="R43" s="66"/>
      <c r="S43" s="66"/>
      <c r="T43" s="66"/>
      <c r="U43" s="66"/>
    </row>
    <row r="44" spans="2:21" x14ac:dyDescent="0.35">
      <c r="B44" s="66">
        <f t="shared" si="2"/>
        <v>1953</v>
      </c>
      <c r="C44" s="71"/>
      <c r="D44" s="71"/>
      <c r="E44" s="71"/>
      <c r="F44" s="71"/>
      <c r="G44" s="71"/>
      <c r="H44" s="71"/>
      <c r="I44" s="71"/>
      <c r="J44" s="71"/>
      <c r="K44" s="71"/>
      <c r="L44" s="71"/>
      <c r="M44" s="71"/>
      <c r="N44" s="71"/>
      <c r="O44" s="71">
        <f t="shared" si="1"/>
        <v>0</v>
      </c>
      <c r="P44" s="71"/>
      <c r="R44" s="66"/>
      <c r="S44" s="66"/>
      <c r="T44" s="66"/>
      <c r="U44" s="66"/>
    </row>
    <row r="45" spans="2:21" x14ac:dyDescent="0.35">
      <c r="B45" s="66">
        <f t="shared" si="2"/>
        <v>1954</v>
      </c>
      <c r="C45" s="71"/>
      <c r="D45" s="71"/>
      <c r="E45" s="71"/>
      <c r="F45" s="71"/>
      <c r="G45" s="71"/>
      <c r="H45" s="71"/>
      <c r="I45" s="71"/>
      <c r="J45" s="71"/>
      <c r="K45" s="71"/>
      <c r="L45" s="71"/>
      <c r="M45" s="71"/>
      <c r="N45" s="71"/>
      <c r="O45" s="71">
        <f t="shared" si="1"/>
        <v>0</v>
      </c>
      <c r="P45" s="71"/>
      <c r="R45" s="66"/>
      <c r="S45" s="66"/>
      <c r="T45" s="66"/>
      <c r="U45" s="66"/>
    </row>
    <row r="46" spans="2:21" x14ac:dyDescent="0.35">
      <c r="B46" s="66">
        <f t="shared" si="2"/>
        <v>1955</v>
      </c>
      <c r="C46" s="71"/>
      <c r="D46" s="71"/>
      <c r="E46" s="71"/>
      <c r="F46" s="71"/>
      <c r="G46" s="71"/>
      <c r="H46" s="71"/>
      <c r="I46" s="71"/>
      <c r="J46" s="71"/>
      <c r="K46" s="71"/>
      <c r="L46" s="71"/>
      <c r="M46" s="71"/>
      <c r="N46" s="71"/>
      <c r="O46" s="71">
        <f t="shared" si="1"/>
        <v>0</v>
      </c>
      <c r="P46" s="71"/>
      <c r="R46" s="66"/>
      <c r="S46" s="66"/>
      <c r="T46" s="66"/>
      <c r="U46" s="66"/>
    </row>
    <row r="47" spans="2:21" x14ac:dyDescent="0.35">
      <c r="B47" s="66">
        <f t="shared" si="2"/>
        <v>1956</v>
      </c>
      <c r="C47" s="71"/>
      <c r="D47" s="71"/>
      <c r="E47" s="71"/>
      <c r="F47" s="71"/>
      <c r="G47" s="71"/>
      <c r="H47" s="71"/>
      <c r="I47" s="71"/>
      <c r="J47" s="71"/>
      <c r="K47" s="71"/>
      <c r="L47" s="71"/>
      <c r="M47" s="71"/>
      <c r="N47" s="71"/>
      <c r="O47" s="71">
        <f t="shared" si="1"/>
        <v>0</v>
      </c>
      <c r="P47" s="71"/>
      <c r="R47" s="66"/>
      <c r="S47" s="66"/>
      <c r="T47" s="66"/>
      <c r="U47" s="66"/>
    </row>
    <row r="48" spans="2:21" x14ac:dyDescent="0.35">
      <c r="B48" s="66">
        <f t="shared" si="2"/>
        <v>1957</v>
      </c>
      <c r="C48" s="71"/>
      <c r="D48" s="71"/>
      <c r="E48" s="71"/>
      <c r="F48" s="71"/>
      <c r="G48" s="71"/>
      <c r="H48" s="71"/>
      <c r="I48" s="71"/>
      <c r="J48" s="71"/>
      <c r="K48" s="71"/>
      <c r="L48" s="71"/>
      <c r="M48" s="71"/>
      <c r="N48" s="71"/>
      <c r="O48" s="71">
        <f t="shared" si="1"/>
        <v>0</v>
      </c>
      <c r="P48" s="71"/>
      <c r="R48" s="66"/>
      <c r="S48" s="66"/>
      <c r="T48" s="66"/>
      <c r="U48" s="66"/>
    </row>
    <row r="49" spans="2:21" x14ac:dyDescent="0.35">
      <c r="B49" s="66">
        <f t="shared" si="2"/>
        <v>1958</v>
      </c>
      <c r="C49" s="71"/>
      <c r="D49" s="71"/>
      <c r="E49" s="71"/>
      <c r="F49" s="71"/>
      <c r="G49" s="71"/>
      <c r="H49" s="71"/>
      <c r="I49" s="71"/>
      <c r="J49" s="71"/>
      <c r="K49" s="71"/>
      <c r="L49" s="71"/>
      <c r="M49" s="71"/>
      <c r="N49" s="71"/>
      <c r="O49" s="71">
        <f t="shared" si="1"/>
        <v>0</v>
      </c>
      <c r="P49" s="71"/>
      <c r="R49" s="66"/>
      <c r="S49" s="66"/>
      <c r="T49" s="66"/>
      <c r="U49" s="66"/>
    </row>
    <row r="50" spans="2:21" x14ac:dyDescent="0.35">
      <c r="B50" s="66">
        <f t="shared" si="2"/>
        <v>1959</v>
      </c>
      <c r="C50" s="71"/>
      <c r="D50" s="71"/>
      <c r="E50" s="71"/>
      <c r="F50" s="71"/>
      <c r="G50" s="71"/>
      <c r="H50" s="71"/>
      <c r="I50" s="71"/>
      <c r="J50" s="71"/>
      <c r="K50" s="71"/>
      <c r="L50" s="71"/>
      <c r="M50" s="71"/>
      <c r="N50" s="71"/>
      <c r="O50" s="71">
        <f t="shared" si="1"/>
        <v>0</v>
      </c>
      <c r="P50" s="71">
        <f>+SUM(O41:O50)</f>
        <v>1</v>
      </c>
      <c r="R50" s="66"/>
      <c r="S50" s="66"/>
      <c r="T50" s="66"/>
      <c r="U50" s="66"/>
    </row>
    <row r="51" spans="2:21" x14ac:dyDescent="0.35">
      <c r="B51" s="66">
        <f t="shared" si="2"/>
        <v>1960</v>
      </c>
      <c r="C51" s="71"/>
      <c r="D51" s="71"/>
      <c r="E51" s="71"/>
      <c r="F51" s="71"/>
      <c r="G51" s="71"/>
      <c r="H51" s="71"/>
      <c r="I51" s="71"/>
      <c r="J51" s="71"/>
      <c r="K51" s="71"/>
      <c r="L51" s="71"/>
      <c r="M51" s="71"/>
      <c r="N51" s="71"/>
      <c r="O51" s="71">
        <f t="shared" si="1"/>
        <v>0</v>
      </c>
      <c r="P51" s="71"/>
      <c r="R51" s="66"/>
      <c r="S51" s="66"/>
      <c r="T51" s="66"/>
      <c r="U51" s="66"/>
    </row>
    <row r="52" spans="2:21" x14ac:dyDescent="0.35">
      <c r="B52" s="66">
        <f t="shared" si="2"/>
        <v>1961</v>
      </c>
      <c r="C52" s="71"/>
      <c r="D52" s="71"/>
      <c r="E52" s="71"/>
      <c r="F52" s="71"/>
      <c r="G52" s="71"/>
      <c r="H52" s="71"/>
      <c r="I52" s="71"/>
      <c r="J52" s="71"/>
      <c r="K52" s="71"/>
      <c r="L52" s="71"/>
      <c r="M52" s="71"/>
      <c r="N52" s="71"/>
      <c r="O52" s="71">
        <f t="shared" si="1"/>
        <v>0</v>
      </c>
      <c r="P52" s="71"/>
      <c r="R52" s="66"/>
      <c r="S52" s="66"/>
      <c r="T52" s="66"/>
      <c r="U52" s="66"/>
    </row>
    <row r="53" spans="2:21" x14ac:dyDescent="0.35">
      <c r="B53" s="66">
        <f t="shared" si="2"/>
        <v>1962</v>
      </c>
      <c r="C53" s="71"/>
      <c r="D53" s="71"/>
      <c r="E53" s="71"/>
      <c r="F53" s="71"/>
      <c r="G53" s="71"/>
      <c r="H53" s="71"/>
      <c r="I53" s="71"/>
      <c r="J53" s="71"/>
      <c r="K53" s="71"/>
      <c r="L53" s="71"/>
      <c r="M53" s="71"/>
      <c r="N53" s="71"/>
      <c r="O53" s="71">
        <f t="shared" si="1"/>
        <v>0</v>
      </c>
      <c r="P53" s="71"/>
      <c r="R53" s="66"/>
      <c r="S53" s="66"/>
      <c r="T53" s="66"/>
      <c r="U53" s="66"/>
    </row>
    <row r="54" spans="2:21" x14ac:dyDescent="0.35">
      <c r="B54" s="66">
        <f t="shared" si="2"/>
        <v>1963</v>
      </c>
      <c r="C54" s="71"/>
      <c r="D54" s="71"/>
      <c r="E54" s="71"/>
      <c r="F54" s="71"/>
      <c r="G54" s="71"/>
      <c r="H54" s="71"/>
      <c r="I54" s="71"/>
      <c r="J54" s="71"/>
      <c r="K54" s="71"/>
      <c r="L54" s="71"/>
      <c r="M54" s="71"/>
      <c r="N54" s="71"/>
      <c r="O54" s="71">
        <f t="shared" si="1"/>
        <v>0</v>
      </c>
      <c r="P54" s="71"/>
      <c r="R54" s="66"/>
      <c r="S54" s="66"/>
      <c r="T54" s="66"/>
      <c r="U54" s="66"/>
    </row>
    <row r="55" spans="2:21" x14ac:dyDescent="0.35">
      <c r="B55" s="66">
        <f t="shared" si="2"/>
        <v>1964</v>
      </c>
      <c r="C55" s="71"/>
      <c r="D55" s="71"/>
      <c r="E55" s="71"/>
      <c r="F55" s="71"/>
      <c r="G55" s="71"/>
      <c r="H55" s="71"/>
      <c r="I55" s="71"/>
      <c r="J55" s="71"/>
      <c r="K55" s="71"/>
      <c r="L55" s="71"/>
      <c r="M55" s="71"/>
      <c r="N55" s="71"/>
      <c r="O55" s="71">
        <f t="shared" si="1"/>
        <v>0</v>
      </c>
      <c r="P55" s="71"/>
      <c r="R55" s="66"/>
      <c r="S55" s="66"/>
      <c r="T55" s="66"/>
      <c r="U55" s="66"/>
    </row>
    <row r="56" spans="2:21" x14ac:dyDescent="0.35">
      <c r="B56" s="66">
        <f t="shared" si="2"/>
        <v>1965</v>
      </c>
      <c r="C56" s="71"/>
      <c r="D56" s="71"/>
      <c r="E56" s="71"/>
      <c r="F56" s="71"/>
      <c r="G56" s="71"/>
      <c r="H56" s="71"/>
      <c r="I56" s="71"/>
      <c r="J56" s="71"/>
      <c r="K56" s="71"/>
      <c r="L56" s="71"/>
      <c r="M56" s="71"/>
      <c r="N56" s="71"/>
      <c r="O56" s="71">
        <f t="shared" si="1"/>
        <v>0</v>
      </c>
      <c r="P56" s="71"/>
      <c r="R56" s="66"/>
      <c r="S56" s="66"/>
      <c r="T56" s="66"/>
      <c r="U56" s="66"/>
    </row>
    <row r="57" spans="2:21" x14ac:dyDescent="0.35">
      <c r="B57" s="66">
        <f t="shared" si="2"/>
        <v>1966</v>
      </c>
      <c r="C57" s="71"/>
      <c r="D57" s="71"/>
      <c r="E57" s="71"/>
      <c r="F57" s="71"/>
      <c r="G57" s="71"/>
      <c r="H57" s="71"/>
      <c r="I57" s="71"/>
      <c r="J57" s="71"/>
      <c r="K57" s="71"/>
      <c r="L57" s="71"/>
      <c r="M57" s="71"/>
      <c r="N57" s="71"/>
      <c r="O57" s="71">
        <f t="shared" si="1"/>
        <v>0</v>
      </c>
      <c r="P57" s="71"/>
      <c r="R57" s="66"/>
      <c r="S57" s="66"/>
      <c r="T57" s="66"/>
      <c r="U57" s="66"/>
    </row>
    <row r="58" spans="2:21" x14ac:dyDescent="0.35">
      <c r="B58" s="66">
        <f t="shared" si="2"/>
        <v>1967</v>
      </c>
      <c r="C58" s="71"/>
      <c r="D58" s="71"/>
      <c r="E58" s="71"/>
      <c r="F58" s="71"/>
      <c r="G58" s="71"/>
      <c r="H58" s="71"/>
      <c r="I58" s="71"/>
      <c r="J58" s="71"/>
      <c r="K58" s="71"/>
      <c r="L58" s="71"/>
      <c r="M58" s="71"/>
      <c r="N58" s="71"/>
      <c r="O58" s="71">
        <f t="shared" si="1"/>
        <v>0</v>
      </c>
      <c r="P58" s="71"/>
      <c r="R58" s="66"/>
      <c r="S58" s="66"/>
      <c r="T58" s="66"/>
      <c r="U58" s="66"/>
    </row>
    <row r="59" spans="2:21" x14ac:dyDescent="0.35">
      <c r="B59" s="66">
        <f t="shared" si="2"/>
        <v>1968</v>
      </c>
      <c r="C59" s="71"/>
      <c r="D59" s="71"/>
      <c r="E59" s="71"/>
      <c r="F59" s="71"/>
      <c r="G59" s="71"/>
      <c r="H59" s="71"/>
      <c r="I59" s="71"/>
      <c r="J59" s="71"/>
      <c r="K59" s="71"/>
      <c r="L59" s="71"/>
      <c r="M59" s="71"/>
      <c r="N59" s="71"/>
      <c r="O59" s="71">
        <f t="shared" si="1"/>
        <v>0</v>
      </c>
      <c r="P59" s="71"/>
      <c r="R59" s="66"/>
      <c r="S59" s="66"/>
      <c r="T59" s="66"/>
      <c r="U59" s="66"/>
    </row>
    <row r="60" spans="2:21" x14ac:dyDescent="0.35">
      <c r="B60" s="66">
        <f t="shared" si="2"/>
        <v>1969</v>
      </c>
      <c r="C60" s="71"/>
      <c r="D60" s="71"/>
      <c r="E60" s="71"/>
      <c r="F60" s="71"/>
      <c r="G60" s="71"/>
      <c r="H60" s="71"/>
      <c r="I60" s="71"/>
      <c r="J60" s="71"/>
      <c r="K60" s="71">
        <v>1</v>
      </c>
      <c r="L60" s="71"/>
      <c r="M60" s="71"/>
      <c r="N60" s="71"/>
      <c r="O60" s="71">
        <f t="shared" si="1"/>
        <v>1</v>
      </c>
      <c r="P60" s="71">
        <f>+SUM(O51:O60)</f>
        <v>1</v>
      </c>
      <c r="R60" s="66"/>
      <c r="S60" s="66"/>
      <c r="T60" s="66"/>
      <c r="U60" s="66"/>
    </row>
    <row r="61" spans="2:21" x14ac:dyDescent="0.35">
      <c r="B61" s="66">
        <f t="shared" si="2"/>
        <v>1970</v>
      </c>
      <c r="C61" s="71"/>
      <c r="D61" s="71"/>
      <c r="E61" s="71"/>
      <c r="F61" s="71"/>
      <c r="G61" s="71"/>
      <c r="H61" s="71"/>
      <c r="I61" s="71"/>
      <c r="J61" s="71"/>
      <c r="K61" s="71"/>
      <c r="L61" s="71"/>
      <c r="M61" s="71"/>
      <c r="N61" s="71">
        <v>1</v>
      </c>
      <c r="O61" s="71">
        <f t="shared" si="1"/>
        <v>1</v>
      </c>
      <c r="P61" s="71"/>
      <c r="R61" s="66"/>
      <c r="S61" s="66"/>
      <c r="T61" s="66"/>
      <c r="U61" s="66"/>
    </row>
    <row r="62" spans="2:21" x14ac:dyDescent="0.35">
      <c r="B62" s="66">
        <f t="shared" si="2"/>
        <v>1971</v>
      </c>
      <c r="C62" s="71"/>
      <c r="D62" s="71"/>
      <c r="E62" s="71"/>
      <c r="F62" s="71"/>
      <c r="G62" s="71"/>
      <c r="H62" s="71"/>
      <c r="I62" s="71"/>
      <c r="J62" s="71"/>
      <c r="K62" s="71"/>
      <c r="L62" s="71"/>
      <c r="M62" s="71"/>
      <c r="N62" s="71"/>
      <c r="O62" s="71">
        <f t="shared" si="1"/>
        <v>0</v>
      </c>
      <c r="P62" s="71"/>
      <c r="R62" s="66"/>
      <c r="S62" s="66"/>
      <c r="T62" s="66"/>
      <c r="U62" s="66"/>
    </row>
    <row r="63" spans="2:21" x14ac:dyDescent="0.35">
      <c r="B63" s="66">
        <f t="shared" si="2"/>
        <v>1972</v>
      </c>
      <c r="C63" s="71"/>
      <c r="D63" s="71"/>
      <c r="E63" s="71"/>
      <c r="F63" s="71"/>
      <c r="G63" s="71"/>
      <c r="H63" s="71"/>
      <c r="I63" s="71"/>
      <c r="J63" s="71"/>
      <c r="K63" s="71"/>
      <c r="L63" s="71"/>
      <c r="M63" s="71"/>
      <c r="N63" s="71"/>
      <c r="O63" s="71">
        <f t="shared" si="1"/>
        <v>0</v>
      </c>
      <c r="P63" s="71"/>
      <c r="R63" s="66"/>
      <c r="S63" s="66"/>
      <c r="T63" s="66"/>
      <c r="U63" s="66"/>
    </row>
    <row r="64" spans="2:21" x14ac:dyDescent="0.35">
      <c r="B64" s="66">
        <f t="shared" si="2"/>
        <v>1973</v>
      </c>
      <c r="C64" s="71"/>
      <c r="D64" s="71"/>
      <c r="E64" s="71"/>
      <c r="F64" s="71"/>
      <c r="G64" s="71"/>
      <c r="H64" s="71"/>
      <c r="I64" s="71"/>
      <c r="J64" s="71"/>
      <c r="K64" s="71"/>
      <c r="L64" s="71"/>
      <c r="M64" s="71"/>
      <c r="N64" s="71"/>
      <c r="O64" s="71">
        <f t="shared" si="1"/>
        <v>0</v>
      </c>
      <c r="P64" s="71"/>
      <c r="R64" s="66"/>
      <c r="S64" s="66"/>
      <c r="T64" s="66"/>
      <c r="U64" s="66"/>
    </row>
    <row r="65" spans="2:21" x14ac:dyDescent="0.35">
      <c r="B65" s="66">
        <f t="shared" si="2"/>
        <v>1974</v>
      </c>
      <c r="C65" s="71"/>
      <c r="D65" s="71"/>
      <c r="E65" s="71"/>
      <c r="F65" s="71"/>
      <c r="G65" s="71"/>
      <c r="H65" s="71"/>
      <c r="I65" s="71"/>
      <c r="J65" s="71"/>
      <c r="K65" s="71"/>
      <c r="L65" s="71"/>
      <c r="M65" s="71"/>
      <c r="N65" s="71"/>
      <c r="O65" s="71">
        <f t="shared" si="1"/>
        <v>0</v>
      </c>
      <c r="P65" s="71"/>
      <c r="R65" s="66"/>
      <c r="S65" s="66"/>
      <c r="T65" s="66"/>
      <c r="U65" s="66"/>
    </row>
    <row r="66" spans="2:21" x14ac:dyDescent="0.35">
      <c r="B66" s="66">
        <f t="shared" si="2"/>
        <v>1975</v>
      </c>
      <c r="C66" s="71"/>
      <c r="D66" s="71"/>
      <c r="E66" s="71"/>
      <c r="F66" s="71"/>
      <c r="G66" s="71"/>
      <c r="H66" s="71"/>
      <c r="I66" s="71"/>
      <c r="J66" s="71"/>
      <c r="K66" s="71"/>
      <c r="L66" s="71"/>
      <c r="M66" s="71"/>
      <c r="N66" s="71"/>
      <c r="O66" s="71">
        <f t="shared" si="1"/>
        <v>0</v>
      </c>
      <c r="P66" s="71"/>
      <c r="R66" s="66"/>
      <c r="S66" s="66"/>
      <c r="T66" s="66"/>
      <c r="U66" s="66"/>
    </row>
    <row r="67" spans="2:21" x14ac:dyDescent="0.35">
      <c r="B67" s="66">
        <f t="shared" si="2"/>
        <v>1976</v>
      </c>
      <c r="C67" s="71"/>
      <c r="D67" s="71"/>
      <c r="E67" s="71"/>
      <c r="F67" s="71">
        <v>2</v>
      </c>
      <c r="G67" s="71"/>
      <c r="H67" s="71"/>
      <c r="I67" s="71"/>
      <c r="J67" s="71"/>
      <c r="K67" s="71"/>
      <c r="L67" s="71"/>
      <c r="M67" s="71"/>
      <c r="N67" s="71"/>
      <c r="O67" s="71">
        <f t="shared" si="1"/>
        <v>2</v>
      </c>
      <c r="P67" s="71"/>
      <c r="R67" s="66"/>
      <c r="S67" s="66"/>
      <c r="T67" s="66"/>
      <c r="U67" s="66"/>
    </row>
    <row r="68" spans="2:21" x14ac:dyDescent="0.35">
      <c r="B68" s="66">
        <f t="shared" si="2"/>
        <v>1977</v>
      </c>
      <c r="C68" s="71"/>
      <c r="D68" s="71"/>
      <c r="E68" s="71"/>
      <c r="F68" s="71"/>
      <c r="G68" s="71"/>
      <c r="H68" s="71"/>
      <c r="I68" s="71"/>
      <c r="J68" s="71"/>
      <c r="K68" s="71"/>
      <c r="L68" s="71"/>
      <c r="M68" s="71"/>
      <c r="N68" s="71"/>
      <c r="O68" s="71">
        <f t="shared" si="1"/>
        <v>0</v>
      </c>
      <c r="P68" s="71"/>
      <c r="R68" s="66"/>
      <c r="S68" s="66"/>
      <c r="T68" s="66"/>
      <c r="U68" s="66"/>
    </row>
    <row r="69" spans="2:21" x14ac:dyDescent="0.35">
      <c r="B69" s="66">
        <f t="shared" si="2"/>
        <v>1978</v>
      </c>
      <c r="C69" s="71"/>
      <c r="D69" s="71"/>
      <c r="E69" s="71"/>
      <c r="F69" s="71"/>
      <c r="G69" s="71"/>
      <c r="H69" s="71"/>
      <c r="I69" s="71"/>
      <c r="J69" s="71"/>
      <c r="K69" s="71"/>
      <c r="L69" s="71"/>
      <c r="M69" s="71"/>
      <c r="N69" s="71"/>
      <c r="O69" s="71">
        <f t="shared" si="1"/>
        <v>0</v>
      </c>
      <c r="P69" s="71"/>
      <c r="R69" s="66"/>
      <c r="S69" s="66"/>
      <c r="T69" s="66"/>
      <c r="U69" s="66"/>
    </row>
    <row r="70" spans="2:21" x14ac:dyDescent="0.35">
      <c r="B70" s="66">
        <f t="shared" si="2"/>
        <v>1979</v>
      </c>
      <c r="C70" s="71"/>
      <c r="D70" s="71"/>
      <c r="E70" s="71"/>
      <c r="F70" s="71"/>
      <c r="G70" s="71"/>
      <c r="H70" s="71"/>
      <c r="I70" s="71"/>
      <c r="J70" s="71"/>
      <c r="K70" s="71"/>
      <c r="L70" s="71"/>
      <c r="M70" s="71"/>
      <c r="N70" s="71"/>
      <c r="O70" s="71">
        <f t="shared" si="1"/>
        <v>0</v>
      </c>
      <c r="P70" s="71">
        <f>+SUM(O61:O70)</f>
        <v>3</v>
      </c>
      <c r="R70" s="66"/>
      <c r="S70" s="66"/>
      <c r="T70" s="66"/>
      <c r="U70" s="66"/>
    </row>
    <row r="71" spans="2:21" x14ac:dyDescent="0.35">
      <c r="B71" s="66">
        <f t="shared" si="2"/>
        <v>1980</v>
      </c>
      <c r="C71" s="71"/>
      <c r="D71" s="71"/>
      <c r="E71" s="71"/>
      <c r="F71" s="71"/>
      <c r="G71" s="71"/>
      <c r="H71" s="71">
        <v>1</v>
      </c>
      <c r="I71" s="71"/>
      <c r="J71" s="71"/>
      <c r="K71" s="71"/>
      <c r="L71" s="71"/>
      <c r="M71" s="71"/>
      <c r="N71" s="71"/>
      <c r="O71" s="71">
        <f t="shared" si="1"/>
        <v>1</v>
      </c>
      <c r="P71" s="71"/>
      <c r="R71" s="66"/>
      <c r="S71" s="66"/>
      <c r="T71" s="66"/>
      <c r="U71" s="66"/>
    </row>
    <row r="72" spans="2:21" x14ac:dyDescent="0.35">
      <c r="B72" s="66">
        <f t="shared" si="2"/>
        <v>1981</v>
      </c>
      <c r="C72" s="71"/>
      <c r="D72" s="71"/>
      <c r="E72" s="71"/>
      <c r="F72" s="71"/>
      <c r="G72" s="71">
        <v>3</v>
      </c>
      <c r="H72" s="71"/>
      <c r="I72" s="71"/>
      <c r="J72" s="71"/>
      <c r="K72" s="71"/>
      <c r="L72" s="71"/>
      <c r="M72" s="71"/>
      <c r="N72" s="71"/>
      <c r="O72" s="71">
        <f t="shared" si="1"/>
        <v>3</v>
      </c>
      <c r="P72" s="71"/>
      <c r="R72" s="66"/>
      <c r="S72" s="66"/>
      <c r="T72" s="66"/>
      <c r="U72" s="66"/>
    </row>
    <row r="73" spans="2:21" x14ac:dyDescent="0.35">
      <c r="B73" s="66">
        <f t="shared" si="2"/>
        <v>1982</v>
      </c>
      <c r="C73" s="71"/>
      <c r="D73" s="71"/>
      <c r="E73" s="71"/>
      <c r="F73" s="71"/>
      <c r="G73" s="71"/>
      <c r="H73" s="71"/>
      <c r="I73" s="71"/>
      <c r="J73" s="71"/>
      <c r="K73" s="71"/>
      <c r="L73" s="71"/>
      <c r="M73" s="71"/>
      <c r="N73" s="71"/>
      <c r="O73" s="71">
        <f t="shared" si="1"/>
        <v>0</v>
      </c>
      <c r="P73" s="71"/>
      <c r="R73" s="66"/>
      <c r="S73" s="66"/>
      <c r="T73" s="66"/>
      <c r="U73" s="66"/>
    </row>
    <row r="74" spans="2:21" x14ac:dyDescent="0.35">
      <c r="B74" s="66">
        <f t="shared" si="2"/>
        <v>1983</v>
      </c>
      <c r="C74" s="71"/>
      <c r="D74" s="71"/>
      <c r="E74" s="71">
        <v>14</v>
      </c>
      <c r="F74" s="71"/>
      <c r="G74" s="71"/>
      <c r="H74" s="71"/>
      <c r="I74" s="71"/>
      <c r="J74" s="71"/>
      <c r="K74" s="71"/>
      <c r="L74" s="71"/>
      <c r="M74" s="71"/>
      <c r="N74" s="71"/>
      <c r="O74" s="71">
        <f t="shared" si="1"/>
        <v>14</v>
      </c>
      <c r="P74" s="71"/>
      <c r="R74" s="66"/>
      <c r="S74" s="66"/>
      <c r="T74" s="66"/>
      <c r="U74" s="66"/>
    </row>
    <row r="75" spans="2:21" x14ac:dyDescent="0.35">
      <c r="B75" s="66">
        <f t="shared" si="2"/>
        <v>1984</v>
      </c>
      <c r="C75" s="71"/>
      <c r="D75" s="71"/>
      <c r="E75" s="71">
        <v>1</v>
      </c>
      <c r="F75" s="71"/>
      <c r="G75" s="71"/>
      <c r="H75" s="71"/>
      <c r="I75" s="71"/>
      <c r="J75" s="71"/>
      <c r="K75" s="71"/>
      <c r="L75" s="71"/>
      <c r="M75" s="71"/>
      <c r="N75" s="71"/>
      <c r="O75" s="71">
        <f t="shared" si="1"/>
        <v>1</v>
      </c>
      <c r="P75" s="71"/>
      <c r="R75" s="66"/>
      <c r="S75" s="66"/>
      <c r="T75" s="66"/>
      <c r="U75" s="66"/>
    </row>
    <row r="76" spans="2:21" x14ac:dyDescent="0.35">
      <c r="B76" s="66">
        <f t="shared" si="2"/>
        <v>1985</v>
      </c>
      <c r="C76" s="71"/>
      <c r="D76" s="71"/>
      <c r="E76" s="71"/>
      <c r="F76" s="71"/>
      <c r="G76" s="71"/>
      <c r="H76" s="71"/>
      <c r="I76" s="71"/>
      <c r="J76" s="71"/>
      <c r="K76" s="71"/>
      <c r="L76" s="71"/>
      <c r="M76" s="71"/>
      <c r="N76" s="71"/>
      <c r="O76" s="71">
        <f t="shared" si="1"/>
        <v>0</v>
      </c>
      <c r="P76" s="71"/>
      <c r="R76" s="66"/>
      <c r="S76" s="66"/>
      <c r="T76" s="66"/>
      <c r="U76" s="66"/>
    </row>
    <row r="77" spans="2:21" x14ac:dyDescent="0.35">
      <c r="B77" s="66">
        <f t="shared" si="2"/>
        <v>1986</v>
      </c>
      <c r="C77" s="71"/>
      <c r="D77" s="71"/>
      <c r="E77" s="71"/>
      <c r="F77" s="71"/>
      <c r="G77" s="71"/>
      <c r="H77" s="71"/>
      <c r="I77" s="71"/>
      <c r="J77" s="71"/>
      <c r="K77" s="71"/>
      <c r="L77" s="71"/>
      <c r="M77" s="71"/>
      <c r="N77" s="71"/>
      <c r="O77" s="71">
        <f t="shared" si="1"/>
        <v>0</v>
      </c>
      <c r="P77" s="71"/>
      <c r="R77" s="66"/>
      <c r="S77" s="66"/>
      <c r="T77" s="66"/>
      <c r="U77" s="66"/>
    </row>
    <row r="78" spans="2:21" x14ac:dyDescent="0.35">
      <c r="B78" s="66">
        <f t="shared" si="2"/>
        <v>1987</v>
      </c>
      <c r="C78" s="71"/>
      <c r="D78" s="71"/>
      <c r="E78" s="71"/>
      <c r="F78" s="71"/>
      <c r="G78" s="71"/>
      <c r="H78" s="71"/>
      <c r="I78" s="71"/>
      <c r="J78" s="71"/>
      <c r="K78" s="71"/>
      <c r="L78" s="71"/>
      <c r="M78" s="71"/>
      <c r="N78" s="71"/>
      <c r="O78" s="71">
        <f t="shared" si="1"/>
        <v>0</v>
      </c>
      <c r="P78" s="71"/>
      <c r="R78" s="66"/>
      <c r="S78" s="66"/>
      <c r="T78" s="66"/>
      <c r="U78" s="66"/>
    </row>
    <row r="79" spans="2:21" x14ac:dyDescent="0.35">
      <c r="B79" s="66">
        <f t="shared" si="2"/>
        <v>1988</v>
      </c>
      <c r="C79" s="71"/>
      <c r="D79" s="71"/>
      <c r="E79" s="71"/>
      <c r="F79" s="71"/>
      <c r="G79" s="71"/>
      <c r="H79" s="71"/>
      <c r="I79" s="71"/>
      <c r="J79" s="71"/>
      <c r="K79" s="71"/>
      <c r="L79" s="71"/>
      <c r="M79" s="71"/>
      <c r="N79" s="71"/>
      <c r="O79" s="71">
        <f t="shared" si="1"/>
        <v>0</v>
      </c>
      <c r="P79" s="71"/>
      <c r="R79" s="66"/>
      <c r="S79" s="66"/>
      <c r="T79" s="66"/>
      <c r="U79" s="66"/>
    </row>
    <row r="80" spans="2:21" x14ac:dyDescent="0.35">
      <c r="B80" s="66">
        <f t="shared" si="2"/>
        <v>1989</v>
      </c>
      <c r="C80" s="71"/>
      <c r="D80" s="71"/>
      <c r="E80" s="71"/>
      <c r="F80" s="71"/>
      <c r="G80" s="71"/>
      <c r="H80" s="71"/>
      <c r="I80" s="71"/>
      <c r="J80" s="71"/>
      <c r="K80" s="71"/>
      <c r="L80" s="71"/>
      <c r="M80" s="71"/>
      <c r="N80" s="71"/>
      <c r="O80" s="71">
        <f t="shared" si="1"/>
        <v>0</v>
      </c>
      <c r="P80" s="71">
        <f>+SUM(O71:O80)</f>
        <v>19</v>
      </c>
      <c r="R80" s="66"/>
      <c r="S80" s="66"/>
      <c r="T80" s="66"/>
      <c r="U80" s="66"/>
    </row>
    <row r="81" spans="2:21" x14ac:dyDescent="0.35">
      <c r="B81" s="66">
        <f t="shared" si="2"/>
        <v>1990</v>
      </c>
      <c r="C81" s="71"/>
      <c r="D81" s="71"/>
      <c r="E81" s="71"/>
      <c r="F81" s="71"/>
      <c r="G81" s="71"/>
      <c r="H81" s="71"/>
      <c r="I81" s="71"/>
      <c r="J81" s="71"/>
      <c r="K81" s="71"/>
      <c r="L81" s="71"/>
      <c r="M81" s="71"/>
      <c r="N81" s="71">
        <v>1</v>
      </c>
      <c r="O81" s="71">
        <f t="shared" si="1"/>
        <v>1</v>
      </c>
      <c r="P81" s="71"/>
      <c r="R81" s="66"/>
      <c r="S81" s="66"/>
      <c r="T81" s="66"/>
      <c r="U81" s="66"/>
    </row>
    <row r="82" spans="2:21" x14ac:dyDescent="0.35">
      <c r="B82" s="66">
        <f t="shared" si="2"/>
        <v>1991</v>
      </c>
      <c r="C82" s="71"/>
      <c r="D82" s="71"/>
      <c r="E82" s="71"/>
      <c r="F82" s="71"/>
      <c r="G82" s="71"/>
      <c r="H82" s="71"/>
      <c r="I82" s="71"/>
      <c r="J82" s="71"/>
      <c r="K82" s="71"/>
      <c r="L82" s="71"/>
      <c r="M82" s="71">
        <v>1</v>
      </c>
      <c r="N82" s="71"/>
      <c r="O82" s="71">
        <f t="shared" si="1"/>
        <v>1</v>
      </c>
      <c r="P82" s="71"/>
      <c r="R82" s="66"/>
      <c r="S82" s="66"/>
      <c r="T82" s="66"/>
      <c r="U82" s="66"/>
    </row>
    <row r="83" spans="2:21" x14ac:dyDescent="0.35">
      <c r="B83" s="66">
        <f t="shared" si="2"/>
        <v>1992</v>
      </c>
      <c r="C83" s="71"/>
      <c r="D83" s="71"/>
      <c r="E83" s="71">
        <v>1</v>
      </c>
      <c r="F83" s="71">
        <v>2</v>
      </c>
      <c r="G83" s="71"/>
      <c r="H83" s="71"/>
      <c r="I83" s="71"/>
      <c r="J83" s="71"/>
      <c r="K83" s="71"/>
      <c r="L83" s="71"/>
      <c r="M83" s="71"/>
      <c r="N83" s="71"/>
      <c r="O83" s="71">
        <f t="shared" si="1"/>
        <v>3</v>
      </c>
      <c r="P83" s="71"/>
      <c r="R83" s="66"/>
      <c r="S83" s="66"/>
      <c r="T83" s="66"/>
      <c r="U83" s="66"/>
    </row>
    <row r="84" spans="2:21" x14ac:dyDescent="0.35">
      <c r="B84" s="66">
        <f t="shared" si="2"/>
        <v>1993</v>
      </c>
      <c r="C84" s="71"/>
      <c r="D84" s="71"/>
      <c r="E84" s="71"/>
      <c r="F84" s="71"/>
      <c r="G84" s="71"/>
      <c r="H84" s="71"/>
      <c r="I84" s="71"/>
      <c r="J84" s="71"/>
      <c r="K84" s="71"/>
      <c r="L84" s="71"/>
      <c r="M84" s="71"/>
      <c r="N84" s="71"/>
      <c r="O84" s="71">
        <f t="shared" si="1"/>
        <v>0</v>
      </c>
      <c r="P84" s="71"/>
      <c r="R84" s="66"/>
      <c r="S84" s="66"/>
      <c r="T84" s="66"/>
      <c r="U84" s="66"/>
    </row>
    <row r="85" spans="2:21" x14ac:dyDescent="0.35">
      <c r="B85" s="66">
        <f t="shared" si="2"/>
        <v>1994</v>
      </c>
      <c r="C85" s="71"/>
      <c r="D85" s="71"/>
      <c r="E85" s="71"/>
      <c r="F85" s="71"/>
      <c r="G85" s="71"/>
      <c r="H85" s="71"/>
      <c r="I85" s="71"/>
      <c r="J85" s="71"/>
      <c r="K85" s="71"/>
      <c r="L85" s="71"/>
      <c r="M85" s="71"/>
      <c r="N85" s="71"/>
      <c r="O85" s="71">
        <f t="shared" si="1"/>
        <v>0</v>
      </c>
      <c r="P85" s="71"/>
      <c r="R85" s="66"/>
      <c r="S85" s="66"/>
      <c r="T85" s="66"/>
      <c r="U85" s="66"/>
    </row>
    <row r="86" spans="2:21" x14ac:dyDescent="0.35">
      <c r="B86" s="66">
        <f t="shared" si="2"/>
        <v>1995</v>
      </c>
      <c r="C86" s="71"/>
      <c r="D86" s="71"/>
      <c r="E86" s="71">
        <v>6</v>
      </c>
      <c r="F86" s="71"/>
      <c r="G86" s="71"/>
      <c r="H86" s="71"/>
      <c r="I86" s="71"/>
      <c r="J86" s="71"/>
      <c r="K86" s="71"/>
      <c r="L86" s="71"/>
      <c r="M86" s="71"/>
      <c r="N86" s="71"/>
      <c r="O86" s="71">
        <f t="shared" si="1"/>
        <v>6</v>
      </c>
      <c r="P86" s="71"/>
      <c r="R86" s="66"/>
      <c r="S86" s="66"/>
      <c r="T86" s="66"/>
      <c r="U86" s="66"/>
    </row>
    <row r="87" spans="2:21" x14ac:dyDescent="0.35">
      <c r="B87" s="66">
        <f t="shared" si="2"/>
        <v>1996</v>
      </c>
      <c r="C87" s="71"/>
      <c r="D87" s="71"/>
      <c r="E87" s="71">
        <v>2</v>
      </c>
      <c r="F87" s="71"/>
      <c r="G87" s="71"/>
      <c r="H87" s="71"/>
      <c r="I87" s="71"/>
      <c r="J87" s="71"/>
      <c r="K87" s="71"/>
      <c r="L87" s="71">
        <v>1</v>
      </c>
      <c r="M87" s="71"/>
      <c r="N87" s="71"/>
      <c r="O87" s="71">
        <f t="shared" si="1"/>
        <v>3</v>
      </c>
      <c r="P87" s="71"/>
      <c r="R87" s="66"/>
      <c r="S87" s="66"/>
      <c r="T87" s="66"/>
      <c r="U87" s="66"/>
    </row>
    <row r="88" spans="2:21" x14ac:dyDescent="0.35">
      <c r="B88" s="66">
        <f t="shared" si="2"/>
        <v>1997</v>
      </c>
      <c r="C88" s="71"/>
      <c r="D88" s="71"/>
      <c r="E88" s="71"/>
      <c r="F88" s="71"/>
      <c r="G88" s="71"/>
      <c r="H88" s="71"/>
      <c r="I88" s="71"/>
      <c r="J88" s="71"/>
      <c r="K88" s="71"/>
      <c r="L88" s="71"/>
      <c r="M88" s="71"/>
      <c r="N88" s="71"/>
      <c r="O88" s="71">
        <f t="shared" si="1"/>
        <v>0</v>
      </c>
      <c r="P88" s="71"/>
      <c r="R88" s="66"/>
      <c r="S88" s="66"/>
      <c r="T88" s="66"/>
      <c r="U88" s="66"/>
    </row>
    <row r="89" spans="2:21" x14ac:dyDescent="0.35">
      <c r="B89" s="66">
        <f t="shared" si="2"/>
        <v>1998</v>
      </c>
      <c r="C89" s="71"/>
      <c r="D89" s="71"/>
      <c r="E89" s="71"/>
      <c r="F89" s="71">
        <v>1</v>
      </c>
      <c r="G89" s="71"/>
      <c r="H89" s="71"/>
      <c r="I89" s="71"/>
      <c r="J89" s="71"/>
      <c r="K89" s="71"/>
      <c r="L89" s="71"/>
      <c r="M89" s="71"/>
      <c r="N89" s="71"/>
      <c r="O89" s="71">
        <f t="shared" si="1"/>
        <v>1</v>
      </c>
      <c r="P89" s="71"/>
      <c r="R89" s="66"/>
      <c r="S89" s="66"/>
      <c r="T89" s="66"/>
      <c r="U89" s="66"/>
    </row>
    <row r="90" spans="2:21" x14ac:dyDescent="0.35">
      <c r="B90" s="66">
        <f t="shared" si="2"/>
        <v>1999</v>
      </c>
      <c r="C90" s="71"/>
      <c r="D90" s="71"/>
      <c r="E90" s="71">
        <v>1</v>
      </c>
      <c r="F90" s="71">
        <v>14</v>
      </c>
      <c r="G90" s="71"/>
      <c r="H90" s="71"/>
      <c r="I90" s="71"/>
      <c r="J90" s="71"/>
      <c r="K90" s="71"/>
      <c r="L90" s="71"/>
      <c r="M90" s="71"/>
      <c r="N90" s="71"/>
      <c r="O90" s="71">
        <f t="shared" si="1"/>
        <v>15</v>
      </c>
      <c r="P90" s="71">
        <f>+SUM(O81:O90)</f>
        <v>30</v>
      </c>
      <c r="R90" s="66"/>
      <c r="S90" s="66"/>
      <c r="T90" s="66"/>
      <c r="U90" s="66"/>
    </row>
    <row r="91" spans="2:21" x14ac:dyDescent="0.35">
      <c r="B91" s="66">
        <f t="shared" si="2"/>
        <v>2000</v>
      </c>
      <c r="C91" s="71"/>
      <c r="D91" s="71"/>
      <c r="E91" s="71"/>
      <c r="F91" s="71"/>
      <c r="G91" s="71"/>
      <c r="H91" s="71"/>
      <c r="I91" s="71"/>
      <c r="J91" s="71"/>
      <c r="K91" s="71">
        <v>3</v>
      </c>
      <c r="L91" s="71"/>
      <c r="M91" s="71"/>
      <c r="N91" s="71"/>
      <c r="O91" s="71">
        <f t="shared" si="1"/>
        <v>3</v>
      </c>
      <c r="P91" s="71"/>
      <c r="R91" s="66"/>
      <c r="S91" s="66"/>
      <c r="T91" s="66"/>
      <c r="U91" s="66"/>
    </row>
    <row r="92" spans="2:21" x14ac:dyDescent="0.35">
      <c r="B92" s="66">
        <f t="shared" si="2"/>
        <v>2001</v>
      </c>
      <c r="C92" s="71"/>
      <c r="D92" s="71"/>
      <c r="E92" s="71"/>
      <c r="F92" s="71"/>
      <c r="G92" s="71"/>
      <c r="H92" s="71"/>
      <c r="I92" s="71"/>
      <c r="J92" s="71"/>
      <c r="K92" s="71"/>
      <c r="L92" s="71"/>
      <c r="M92" s="71"/>
      <c r="N92" s="71"/>
      <c r="O92" s="71">
        <f t="shared" ref="O92:O103" si="3">+SUM(C92:N92)</f>
        <v>0</v>
      </c>
      <c r="P92" s="71"/>
      <c r="R92" s="66"/>
      <c r="S92" s="66"/>
      <c r="T92" s="66"/>
      <c r="U92" s="66"/>
    </row>
    <row r="93" spans="2:21" x14ac:dyDescent="0.35">
      <c r="B93" s="66">
        <f t="shared" ref="B93:B102" si="4">+B92+1</f>
        <v>2002</v>
      </c>
      <c r="C93" s="71"/>
      <c r="D93" s="71"/>
      <c r="E93" s="71"/>
      <c r="F93" s="71"/>
      <c r="G93" s="71"/>
      <c r="H93" s="71"/>
      <c r="I93" s="71"/>
      <c r="J93" s="71">
        <v>1</v>
      </c>
      <c r="K93" s="71"/>
      <c r="L93" s="71"/>
      <c r="M93" s="71"/>
      <c r="N93" s="71"/>
      <c r="O93" s="71">
        <f t="shared" si="3"/>
        <v>1</v>
      </c>
      <c r="P93" s="71"/>
      <c r="R93" s="66"/>
      <c r="S93" s="66"/>
      <c r="T93" s="66"/>
      <c r="U93" s="66"/>
    </row>
    <row r="94" spans="2:21" x14ac:dyDescent="0.35">
      <c r="B94" s="66">
        <f t="shared" si="4"/>
        <v>2003</v>
      </c>
      <c r="C94" s="71"/>
      <c r="D94" s="71">
        <v>1</v>
      </c>
      <c r="E94" s="71">
        <v>2</v>
      </c>
      <c r="F94" s="71"/>
      <c r="G94" s="71"/>
      <c r="H94" s="71"/>
      <c r="I94" s="71"/>
      <c r="J94" s="71"/>
      <c r="K94" s="71"/>
      <c r="L94" s="71"/>
      <c r="M94" s="71">
        <v>9</v>
      </c>
      <c r="N94" s="71"/>
      <c r="O94" s="71">
        <f t="shared" si="3"/>
        <v>12</v>
      </c>
      <c r="P94" s="71"/>
      <c r="R94" s="66"/>
      <c r="S94" s="66"/>
      <c r="T94" s="66"/>
      <c r="U94" s="66"/>
    </row>
    <row r="95" spans="2:21" x14ac:dyDescent="0.35">
      <c r="B95" s="66">
        <f t="shared" si="4"/>
        <v>2004</v>
      </c>
      <c r="C95" s="71"/>
      <c r="D95" s="71"/>
      <c r="E95" s="71"/>
      <c r="F95" s="71">
        <v>3</v>
      </c>
      <c r="G95" s="71"/>
      <c r="H95" s="71"/>
      <c r="I95" s="71"/>
      <c r="J95" s="71"/>
      <c r="K95" s="71"/>
      <c r="L95" s="71"/>
      <c r="M95" s="71"/>
      <c r="N95" s="71">
        <v>1</v>
      </c>
      <c r="O95" s="71">
        <f t="shared" si="3"/>
        <v>4</v>
      </c>
      <c r="P95" s="71"/>
      <c r="R95" s="66"/>
      <c r="S95" s="66"/>
      <c r="T95" s="66"/>
      <c r="U95" s="66"/>
    </row>
    <row r="96" spans="2:21" x14ac:dyDescent="0.35">
      <c r="B96" s="66">
        <f t="shared" si="4"/>
        <v>2005</v>
      </c>
      <c r="C96" s="71"/>
      <c r="D96" s="71"/>
      <c r="E96" s="71"/>
      <c r="F96" s="71"/>
      <c r="G96" s="71"/>
      <c r="H96" s="71"/>
      <c r="I96" s="71"/>
      <c r="J96" s="71"/>
      <c r="K96" s="71"/>
      <c r="L96" s="71"/>
      <c r="M96" s="71"/>
      <c r="N96" s="71"/>
      <c r="O96" s="71">
        <f t="shared" si="3"/>
        <v>0</v>
      </c>
      <c r="P96" s="71"/>
      <c r="R96" s="66"/>
      <c r="S96" s="66"/>
      <c r="T96" s="66"/>
      <c r="U96" s="66"/>
    </row>
    <row r="97" spans="2:21" x14ac:dyDescent="0.35">
      <c r="B97" s="66">
        <f t="shared" si="4"/>
        <v>2006</v>
      </c>
      <c r="C97" s="71"/>
      <c r="D97" s="71"/>
      <c r="E97" s="71"/>
      <c r="F97" s="71"/>
      <c r="G97" s="71"/>
      <c r="H97" s="71"/>
      <c r="I97" s="71"/>
      <c r="J97" s="71"/>
      <c r="K97" s="71"/>
      <c r="L97" s="71"/>
      <c r="M97" s="71"/>
      <c r="N97" s="71"/>
      <c r="O97" s="71">
        <f t="shared" si="3"/>
        <v>0</v>
      </c>
      <c r="P97" s="71"/>
      <c r="R97" s="66"/>
      <c r="S97" s="66"/>
      <c r="T97" s="66"/>
      <c r="U97" s="66"/>
    </row>
    <row r="98" spans="2:21" x14ac:dyDescent="0.35">
      <c r="B98" s="66">
        <f t="shared" si="4"/>
        <v>2007</v>
      </c>
      <c r="C98" s="71"/>
      <c r="D98" s="71"/>
      <c r="E98" s="71">
        <v>1</v>
      </c>
      <c r="F98" s="71">
        <v>1</v>
      </c>
      <c r="G98" s="71"/>
      <c r="H98" s="71"/>
      <c r="I98" s="71"/>
      <c r="J98" s="71"/>
      <c r="K98" s="71"/>
      <c r="L98" s="71"/>
      <c r="M98" s="71"/>
      <c r="N98" s="71"/>
      <c r="O98" s="71">
        <f t="shared" si="3"/>
        <v>2</v>
      </c>
      <c r="P98" s="71"/>
      <c r="R98" s="66"/>
      <c r="S98" s="66"/>
      <c r="T98" s="66"/>
      <c r="U98" s="66"/>
    </row>
    <row r="99" spans="2:21" x14ac:dyDescent="0.35">
      <c r="B99" s="66">
        <f t="shared" si="4"/>
        <v>2008</v>
      </c>
      <c r="C99" s="71"/>
      <c r="D99" s="71"/>
      <c r="E99" s="71">
        <v>2</v>
      </c>
      <c r="F99" s="71"/>
      <c r="G99" s="71">
        <v>2</v>
      </c>
      <c r="H99" s="71"/>
      <c r="I99" s="71"/>
      <c r="J99" s="71"/>
      <c r="K99" s="71"/>
      <c r="L99" s="71"/>
      <c r="M99" s="71"/>
      <c r="N99" s="71"/>
      <c r="O99" s="71">
        <f t="shared" si="3"/>
        <v>4</v>
      </c>
      <c r="P99" s="71"/>
      <c r="R99" s="66"/>
      <c r="S99" s="66"/>
      <c r="T99" s="66"/>
      <c r="U99" s="66"/>
    </row>
    <row r="100" spans="2:21" x14ac:dyDescent="0.35">
      <c r="B100" s="66">
        <f t="shared" si="4"/>
        <v>2009</v>
      </c>
      <c r="C100" s="71"/>
      <c r="D100" s="71"/>
      <c r="E100" s="71">
        <v>2</v>
      </c>
      <c r="F100" s="71"/>
      <c r="G100" s="71"/>
      <c r="H100" s="71">
        <v>1</v>
      </c>
      <c r="I100" s="71"/>
      <c r="J100" s="71"/>
      <c r="K100" s="71"/>
      <c r="L100" s="71"/>
      <c r="M100" s="71"/>
      <c r="N100" s="71"/>
      <c r="O100" s="71">
        <f t="shared" si="3"/>
        <v>3</v>
      </c>
      <c r="P100" s="71">
        <f>+SUM(O91:O100)</f>
        <v>29</v>
      </c>
      <c r="R100" s="66"/>
      <c r="S100" s="66"/>
      <c r="T100" s="66"/>
      <c r="U100" s="66"/>
    </row>
    <row r="101" spans="2:21" x14ac:dyDescent="0.35">
      <c r="B101" s="66">
        <f t="shared" si="4"/>
        <v>2010</v>
      </c>
      <c r="C101" s="71"/>
      <c r="D101" s="71"/>
      <c r="E101" s="71"/>
      <c r="F101" s="71">
        <v>1</v>
      </c>
      <c r="G101" s="71"/>
      <c r="H101" s="71"/>
      <c r="I101" s="71"/>
      <c r="J101" s="71"/>
      <c r="K101" s="71">
        <v>2</v>
      </c>
      <c r="L101" s="71">
        <v>1</v>
      </c>
      <c r="M101" s="71"/>
      <c r="N101" s="71"/>
      <c r="O101" s="71">
        <f t="shared" si="3"/>
        <v>4</v>
      </c>
      <c r="P101" s="71"/>
      <c r="R101" s="66"/>
      <c r="S101" s="66"/>
      <c r="T101" s="66"/>
      <c r="U101" s="66"/>
    </row>
    <row r="102" spans="2:21" x14ac:dyDescent="0.35">
      <c r="B102" s="66">
        <f t="shared" si="4"/>
        <v>2011</v>
      </c>
      <c r="C102" s="71"/>
      <c r="D102" s="71">
        <v>1</v>
      </c>
      <c r="E102" s="71">
        <v>2</v>
      </c>
      <c r="F102" s="71">
        <v>1</v>
      </c>
      <c r="G102" s="71"/>
      <c r="H102" s="71"/>
      <c r="I102" s="71"/>
      <c r="J102" s="71"/>
      <c r="K102" s="71"/>
      <c r="L102" s="71"/>
      <c r="M102" s="71"/>
      <c r="N102" s="71"/>
      <c r="O102" s="71">
        <f t="shared" si="3"/>
        <v>4</v>
      </c>
      <c r="P102" s="71"/>
      <c r="R102" s="66"/>
      <c r="S102" s="66"/>
      <c r="T102" s="66"/>
      <c r="U102" s="66"/>
    </row>
    <row r="103" spans="2:21" x14ac:dyDescent="0.35">
      <c r="B103" s="66">
        <v>2012</v>
      </c>
      <c r="C103" s="71"/>
      <c r="D103" s="71"/>
      <c r="E103" s="71">
        <v>8</v>
      </c>
      <c r="F103" s="71">
        <v>1</v>
      </c>
      <c r="G103" s="71">
        <v>2</v>
      </c>
      <c r="H103" s="71"/>
      <c r="I103" s="71"/>
      <c r="J103" s="71"/>
      <c r="K103" s="71"/>
      <c r="L103" s="71"/>
      <c r="M103" s="71"/>
      <c r="N103" s="71"/>
      <c r="O103" s="71">
        <f t="shared" si="3"/>
        <v>11</v>
      </c>
      <c r="P103" s="71">
        <f>+SUM(O101:O103)</f>
        <v>19</v>
      </c>
      <c r="R103" s="66"/>
      <c r="S103" s="66"/>
      <c r="T103" s="66"/>
      <c r="U103" s="66"/>
    </row>
    <row r="104" spans="2:21" x14ac:dyDescent="0.35">
      <c r="B104" s="66"/>
      <c r="C104" s="71"/>
      <c r="D104" s="71"/>
      <c r="E104" s="71"/>
      <c r="F104" s="71"/>
      <c r="G104" s="71"/>
      <c r="H104" s="71"/>
      <c r="I104" s="71"/>
      <c r="J104" s="71"/>
      <c r="K104" s="71"/>
      <c r="L104" s="71"/>
      <c r="M104" s="71"/>
      <c r="N104" s="71"/>
      <c r="O104" s="71"/>
      <c r="P104" s="71"/>
      <c r="R104" s="66"/>
      <c r="S104" s="66"/>
      <c r="T104" s="66"/>
      <c r="U104" s="66"/>
    </row>
    <row r="105" spans="2:21" x14ac:dyDescent="0.35">
      <c r="B105" s="66"/>
      <c r="C105" s="71"/>
      <c r="D105" s="71"/>
      <c r="E105" s="71"/>
      <c r="F105" s="71"/>
      <c r="G105" s="71"/>
      <c r="H105" s="71"/>
      <c r="I105" s="71"/>
      <c r="J105" s="71"/>
      <c r="K105" s="71"/>
      <c r="L105" s="71"/>
      <c r="M105" s="71"/>
      <c r="N105" s="71"/>
      <c r="O105" s="71"/>
      <c r="P105" s="71"/>
      <c r="Q105" s="66"/>
      <c r="R105" s="66"/>
      <c r="S105" s="66"/>
      <c r="T105" s="66"/>
      <c r="U105" s="66"/>
    </row>
    <row r="106" spans="2:21" x14ac:dyDescent="0.35">
      <c r="B106" s="66"/>
      <c r="C106" s="71"/>
      <c r="D106" s="71"/>
      <c r="E106" s="71"/>
      <c r="F106" s="71"/>
      <c r="G106" s="71"/>
      <c r="H106" s="71"/>
      <c r="I106" s="71"/>
      <c r="J106" s="71"/>
      <c r="K106" s="71"/>
      <c r="L106" s="71"/>
      <c r="M106" s="71"/>
      <c r="N106" s="71"/>
      <c r="O106" s="71"/>
      <c r="P106" s="71"/>
      <c r="Q106" s="66"/>
      <c r="R106" s="66"/>
      <c r="S106" s="66"/>
      <c r="T106" s="66"/>
      <c r="U106" s="66"/>
    </row>
    <row r="107" spans="2:21" x14ac:dyDescent="0.35">
      <c r="B107" s="66"/>
      <c r="C107" s="71"/>
      <c r="D107" s="71"/>
      <c r="E107" s="71"/>
      <c r="F107" s="71"/>
      <c r="G107" s="71"/>
      <c r="H107" s="71"/>
      <c r="I107" s="71"/>
      <c r="J107" s="71"/>
      <c r="K107" s="71"/>
      <c r="L107" s="71"/>
      <c r="M107" s="71"/>
      <c r="N107" s="71"/>
      <c r="O107" s="71"/>
      <c r="P107" s="71"/>
      <c r="Q107" s="66"/>
      <c r="R107" s="66"/>
      <c r="S107" s="66"/>
      <c r="T107" s="66"/>
      <c r="U107" s="66"/>
    </row>
    <row r="108" spans="2:21" x14ac:dyDescent="0.35">
      <c r="B108" s="66"/>
      <c r="C108" s="71"/>
      <c r="D108" s="71"/>
      <c r="E108" s="71"/>
      <c r="F108" s="71"/>
      <c r="G108" s="71"/>
      <c r="H108" s="71"/>
      <c r="I108" s="71"/>
      <c r="J108" s="71"/>
      <c r="K108" s="71"/>
      <c r="L108" s="71"/>
      <c r="M108" s="71"/>
      <c r="N108" s="71"/>
      <c r="O108" s="71"/>
      <c r="P108" s="71"/>
      <c r="Q108" s="66"/>
      <c r="R108" s="66"/>
      <c r="S108" s="66"/>
      <c r="T108" s="66"/>
      <c r="U108" s="66"/>
    </row>
    <row r="109" spans="2:21" x14ac:dyDescent="0.35">
      <c r="B109" s="66"/>
      <c r="C109" s="71"/>
      <c r="D109" s="71"/>
      <c r="E109" s="71"/>
      <c r="F109" s="71"/>
      <c r="G109" s="71"/>
      <c r="H109" s="71"/>
      <c r="I109" s="71"/>
      <c r="J109" s="71"/>
      <c r="K109" s="71"/>
      <c r="L109" s="71"/>
      <c r="M109" s="71"/>
      <c r="N109" s="71"/>
      <c r="O109" s="71"/>
      <c r="P109" s="71"/>
      <c r="Q109" s="66"/>
      <c r="R109" s="66"/>
      <c r="S109" s="66"/>
      <c r="T109" s="66"/>
      <c r="U109" s="66"/>
    </row>
    <row r="110" spans="2:21" x14ac:dyDescent="0.35">
      <c r="B110" s="66"/>
      <c r="C110" s="71"/>
      <c r="D110" s="71"/>
      <c r="E110" s="71"/>
      <c r="F110" s="71"/>
      <c r="G110" s="71"/>
      <c r="H110" s="71"/>
      <c r="I110" s="71"/>
      <c r="J110" s="71"/>
      <c r="K110" s="71"/>
      <c r="L110" s="71"/>
      <c r="M110" s="71"/>
      <c r="N110" s="71"/>
      <c r="O110" s="71"/>
      <c r="P110" s="71"/>
      <c r="Q110" s="66"/>
      <c r="R110" s="66"/>
      <c r="S110" s="66"/>
      <c r="T110" s="66"/>
      <c r="U110" s="66"/>
    </row>
    <row r="111" spans="2:21" x14ac:dyDescent="0.35">
      <c r="B111" s="66"/>
      <c r="C111" s="71"/>
      <c r="D111" s="71"/>
      <c r="E111" s="71"/>
      <c r="F111" s="71"/>
      <c r="G111" s="71"/>
      <c r="H111" s="71"/>
      <c r="I111" s="71"/>
      <c r="J111" s="71"/>
      <c r="K111" s="71"/>
      <c r="L111" s="71"/>
      <c r="M111" s="71"/>
      <c r="N111" s="71"/>
      <c r="O111" s="71"/>
      <c r="P111" s="71"/>
      <c r="Q111" s="66"/>
      <c r="R111" s="66"/>
      <c r="S111" s="66"/>
      <c r="T111" s="66"/>
      <c r="U111" s="66"/>
    </row>
    <row r="112" spans="2:21" x14ac:dyDescent="0.35">
      <c r="B112" s="66"/>
      <c r="C112" s="71"/>
      <c r="D112" s="71"/>
      <c r="E112" s="71"/>
      <c r="F112" s="71"/>
      <c r="G112" s="71"/>
      <c r="H112" s="71"/>
      <c r="I112" s="71"/>
      <c r="J112" s="71"/>
      <c r="K112" s="71"/>
      <c r="L112" s="71"/>
      <c r="M112" s="71"/>
      <c r="N112" s="71"/>
      <c r="O112" s="71"/>
      <c r="P112" s="71"/>
      <c r="Q112" s="66"/>
      <c r="R112" s="66"/>
      <c r="S112" s="66"/>
      <c r="T112" s="66"/>
      <c r="U112" s="66"/>
    </row>
    <row r="113" spans="2:21" x14ac:dyDescent="0.35">
      <c r="B113" s="66"/>
      <c r="C113" s="71"/>
      <c r="D113" s="71"/>
      <c r="E113" s="71"/>
      <c r="F113" s="71"/>
      <c r="G113" s="71"/>
      <c r="H113" s="71"/>
      <c r="I113" s="71"/>
      <c r="J113" s="71"/>
      <c r="K113" s="71"/>
      <c r="L113" s="71"/>
      <c r="M113" s="71"/>
      <c r="N113" s="71"/>
      <c r="O113" s="71"/>
      <c r="P113" s="71"/>
      <c r="Q113" s="66"/>
      <c r="R113" s="66"/>
      <c r="S113" s="66"/>
      <c r="T113" s="66"/>
      <c r="U113" s="66"/>
    </row>
    <row r="114" spans="2:21" x14ac:dyDescent="0.35">
      <c r="B114" s="66"/>
      <c r="C114" s="71"/>
      <c r="D114" s="71"/>
      <c r="E114" s="71"/>
      <c r="F114" s="71"/>
      <c r="G114" s="71"/>
      <c r="H114" s="71"/>
      <c r="I114" s="71"/>
      <c r="J114" s="71"/>
      <c r="K114" s="71"/>
      <c r="L114" s="71"/>
      <c r="M114" s="71"/>
      <c r="N114" s="71"/>
      <c r="O114" s="71"/>
      <c r="P114" s="71"/>
      <c r="Q114" s="66"/>
      <c r="R114" s="66"/>
      <c r="S114" s="66"/>
      <c r="T114" s="66"/>
      <c r="U114" s="66"/>
    </row>
    <row r="115" spans="2:21" x14ac:dyDescent="0.35">
      <c r="B115" s="66"/>
      <c r="C115" s="71"/>
      <c r="D115" s="71"/>
      <c r="E115" s="71"/>
      <c r="F115" s="71"/>
      <c r="G115" s="71"/>
      <c r="H115" s="71"/>
      <c r="I115" s="71"/>
      <c r="J115" s="71"/>
      <c r="K115" s="71"/>
      <c r="L115" s="71"/>
      <c r="M115" s="71"/>
      <c r="N115" s="71"/>
      <c r="O115" s="71"/>
      <c r="P115" s="71"/>
      <c r="Q115" s="66"/>
      <c r="R115" s="66"/>
      <c r="S115" s="66"/>
      <c r="T115" s="66"/>
      <c r="U115" s="66"/>
    </row>
    <row r="116" spans="2:21" x14ac:dyDescent="0.35">
      <c r="B116" s="66"/>
      <c r="C116" s="71"/>
      <c r="D116" s="71"/>
      <c r="E116" s="71"/>
      <c r="F116" s="71"/>
      <c r="G116" s="71"/>
      <c r="H116" s="71"/>
      <c r="I116" s="71"/>
      <c r="J116" s="71"/>
      <c r="K116" s="71"/>
      <c r="L116" s="71"/>
      <c r="M116" s="71"/>
      <c r="N116" s="71"/>
      <c r="O116" s="71"/>
      <c r="P116" s="71"/>
      <c r="Q116" s="66"/>
      <c r="R116" s="66"/>
      <c r="S116" s="66"/>
      <c r="T116" s="66"/>
      <c r="U116" s="66"/>
    </row>
    <row r="117" spans="2:21" x14ac:dyDescent="0.35">
      <c r="B117" s="66"/>
      <c r="C117" s="71"/>
      <c r="D117" s="71"/>
      <c r="E117" s="71"/>
      <c r="F117" s="71"/>
      <c r="G117" s="71"/>
      <c r="H117" s="71"/>
      <c r="I117" s="71"/>
      <c r="J117" s="71"/>
      <c r="K117" s="71"/>
      <c r="L117" s="71"/>
      <c r="M117" s="71"/>
      <c r="N117" s="71"/>
      <c r="O117" s="71"/>
      <c r="P117" s="71"/>
      <c r="Q117" s="66"/>
      <c r="R117" s="66"/>
      <c r="S117" s="66"/>
      <c r="T117" s="66"/>
      <c r="U117" s="66"/>
    </row>
    <row r="118" spans="2:21" x14ac:dyDescent="0.35">
      <c r="B118" s="66"/>
      <c r="C118" s="71"/>
      <c r="D118" s="71"/>
      <c r="E118" s="71"/>
      <c r="F118" s="71"/>
      <c r="G118" s="71"/>
      <c r="H118" s="71"/>
      <c r="I118" s="71"/>
      <c r="J118" s="71"/>
      <c r="K118" s="71"/>
      <c r="L118" s="71"/>
      <c r="M118" s="71"/>
      <c r="N118" s="71"/>
      <c r="O118" s="71"/>
      <c r="P118" s="71"/>
      <c r="Q118" s="66"/>
      <c r="R118" s="66"/>
      <c r="S118" s="66"/>
      <c r="T118" s="66"/>
      <c r="U118" s="66"/>
    </row>
    <row r="119" spans="2:21" x14ac:dyDescent="0.35">
      <c r="C119" s="71"/>
      <c r="D119" s="71"/>
      <c r="E119" s="71"/>
      <c r="F119" s="71"/>
      <c r="G119" s="71"/>
      <c r="H119" s="71"/>
      <c r="I119" s="71"/>
      <c r="J119" s="71"/>
      <c r="K119" s="71"/>
      <c r="L119" s="71"/>
      <c r="M119" s="71"/>
      <c r="N119" s="71"/>
      <c r="O119" s="71"/>
      <c r="P119" s="71"/>
    </row>
    <row r="120" spans="2:21" x14ac:dyDescent="0.35">
      <c r="C120" s="71"/>
      <c r="D120" s="71"/>
      <c r="E120" s="71"/>
      <c r="F120" s="71"/>
      <c r="G120" s="71"/>
      <c r="H120" s="71"/>
      <c r="I120" s="71"/>
      <c r="J120" s="71"/>
      <c r="K120" s="71"/>
      <c r="L120" s="71"/>
      <c r="M120" s="71"/>
      <c r="N120" s="71"/>
      <c r="O120" s="71"/>
      <c r="P120" s="71"/>
    </row>
    <row r="121" spans="2:21" x14ac:dyDescent="0.35">
      <c r="C121" s="71"/>
      <c r="D121" s="71"/>
      <c r="E121" s="71"/>
      <c r="F121" s="71"/>
      <c r="G121" s="71"/>
      <c r="H121" s="71"/>
      <c r="I121" s="71"/>
      <c r="J121" s="71"/>
      <c r="K121" s="71"/>
      <c r="L121" s="71"/>
      <c r="M121" s="71"/>
      <c r="N121" s="71"/>
      <c r="O121" s="71"/>
      <c r="P121" s="71"/>
    </row>
    <row r="122" spans="2:21" x14ac:dyDescent="0.35">
      <c r="C122" s="71"/>
      <c r="D122" s="71"/>
      <c r="E122" s="71"/>
      <c r="F122" s="71"/>
      <c r="G122" s="71"/>
      <c r="H122" s="71"/>
      <c r="I122" s="71"/>
      <c r="J122" s="71"/>
      <c r="K122" s="71"/>
      <c r="L122" s="71"/>
      <c r="M122" s="71"/>
      <c r="N122" s="71"/>
      <c r="O122" s="71"/>
      <c r="P122" s="71"/>
    </row>
    <row r="123" spans="2:21" x14ac:dyDescent="0.35">
      <c r="C123" s="71"/>
      <c r="D123" s="71"/>
      <c r="E123" s="71"/>
      <c r="F123" s="71"/>
      <c r="G123" s="71"/>
      <c r="H123" s="71"/>
      <c r="I123" s="71"/>
      <c r="J123" s="71"/>
      <c r="K123" s="71"/>
      <c r="L123" s="71"/>
      <c r="M123" s="71"/>
      <c r="N123" s="71"/>
      <c r="O123" s="71"/>
      <c r="P123" s="71"/>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
  <sheetViews>
    <sheetView zoomScale="80" zoomScaleNormal="80" workbookViewId="0">
      <selection activeCell="L7" sqref="L7"/>
    </sheetView>
  </sheetViews>
  <sheetFormatPr defaultRowHeight="14.5" x14ac:dyDescent="0.35"/>
  <sheetData>
    <row r="1" spans="1:44" x14ac:dyDescent="0.35">
      <c r="A1" s="30" t="s">
        <v>538</v>
      </c>
    </row>
    <row r="2" spans="1:44" s="66" customFormat="1" x14ac:dyDescent="0.35"/>
    <row r="3" spans="1:44" s="66" customFormat="1" x14ac:dyDescent="0.35"/>
    <row r="4" spans="1:44" s="66" customFormat="1" x14ac:dyDescent="0.35"/>
    <row r="5" spans="1:44" s="66" customFormat="1" x14ac:dyDescent="0.35"/>
    <row r="6" spans="1:44" s="66" customFormat="1" x14ac:dyDescent="0.35"/>
    <row r="7" spans="1:44" s="66" customFormat="1" x14ac:dyDescent="0.35"/>
    <row r="8" spans="1:44" s="66" customFormat="1" x14ac:dyDescent="0.35"/>
    <row r="9" spans="1:44" s="66" customFormat="1" x14ac:dyDescent="0.35"/>
    <row r="10" spans="1:44" s="66" customFormat="1" x14ac:dyDescent="0.35"/>
    <row r="11" spans="1:44" s="66" customFormat="1" x14ac:dyDescent="0.35"/>
    <row r="12" spans="1:44" s="66" customFormat="1" x14ac:dyDescent="0.35">
      <c r="C12" s="66" t="s">
        <v>1406</v>
      </c>
    </row>
    <row r="14" spans="1:44" x14ac:dyDescent="0.35">
      <c r="C14" s="153" t="s">
        <v>227</v>
      </c>
      <c r="D14" s="153">
        <v>1968</v>
      </c>
      <c r="E14" s="153">
        <f t="shared" ref="E14:AR14" si="0">+D14+1</f>
        <v>1969</v>
      </c>
      <c r="F14" s="153">
        <f t="shared" si="0"/>
        <v>1970</v>
      </c>
      <c r="G14" s="153">
        <f t="shared" si="0"/>
        <v>1971</v>
      </c>
      <c r="H14" s="153">
        <f t="shared" si="0"/>
        <v>1972</v>
      </c>
      <c r="I14" s="153">
        <f t="shared" si="0"/>
        <v>1973</v>
      </c>
      <c r="J14" s="153">
        <f t="shared" si="0"/>
        <v>1974</v>
      </c>
      <c r="K14" s="153">
        <f t="shared" si="0"/>
        <v>1975</v>
      </c>
      <c r="L14" s="153">
        <f t="shared" si="0"/>
        <v>1976</v>
      </c>
      <c r="M14" s="153">
        <f t="shared" si="0"/>
        <v>1977</v>
      </c>
      <c r="N14" s="153">
        <f t="shared" si="0"/>
        <v>1978</v>
      </c>
      <c r="O14" s="153">
        <f t="shared" si="0"/>
        <v>1979</v>
      </c>
      <c r="P14" s="153">
        <f t="shared" si="0"/>
        <v>1980</v>
      </c>
      <c r="Q14" s="153">
        <f t="shared" si="0"/>
        <v>1981</v>
      </c>
      <c r="R14" s="153">
        <f t="shared" si="0"/>
        <v>1982</v>
      </c>
      <c r="S14" s="153">
        <f t="shared" si="0"/>
        <v>1983</v>
      </c>
      <c r="T14" s="153">
        <f t="shared" si="0"/>
        <v>1984</v>
      </c>
      <c r="U14" s="153">
        <f t="shared" si="0"/>
        <v>1985</v>
      </c>
      <c r="V14" s="153">
        <f t="shared" si="0"/>
        <v>1986</v>
      </c>
      <c r="W14" s="153">
        <f t="shared" si="0"/>
        <v>1987</v>
      </c>
      <c r="X14" s="153">
        <f t="shared" si="0"/>
        <v>1988</v>
      </c>
      <c r="Y14" s="153">
        <f t="shared" si="0"/>
        <v>1989</v>
      </c>
      <c r="Z14" s="153">
        <f t="shared" si="0"/>
        <v>1990</v>
      </c>
      <c r="AA14" s="153">
        <f t="shared" si="0"/>
        <v>1991</v>
      </c>
      <c r="AB14" s="153">
        <f t="shared" si="0"/>
        <v>1992</v>
      </c>
      <c r="AC14" s="153">
        <f t="shared" si="0"/>
        <v>1993</v>
      </c>
      <c r="AD14" s="153">
        <f t="shared" si="0"/>
        <v>1994</v>
      </c>
      <c r="AE14" s="153">
        <f t="shared" si="0"/>
        <v>1995</v>
      </c>
      <c r="AF14" s="153">
        <f t="shared" si="0"/>
        <v>1996</v>
      </c>
      <c r="AG14" s="153">
        <f t="shared" si="0"/>
        <v>1997</v>
      </c>
      <c r="AH14" s="153">
        <f t="shared" si="0"/>
        <v>1998</v>
      </c>
      <c r="AI14" s="153">
        <f t="shared" si="0"/>
        <v>1999</v>
      </c>
      <c r="AJ14" s="153">
        <f t="shared" si="0"/>
        <v>2000</v>
      </c>
      <c r="AK14" s="153">
        <f t="shared" si="0"/>
        <v>2001</v>
      </c>
      <c r="AL14" s="153">
        <f t="shared" si="0"/>
        <v>2002</v>
      </c>
      <c r="AM14" s="153">
        <f t="shared" si="0"/>
        <v>2003</v>
      </c>
      <c r="AN14" s="153">
        <f t="shared" si="0"/>
        <v>2004</v>
      </c>
      <c r="AO14" s="153">
        <f t="shared" si="0"/>
        <v>2005</v>
      </c>
      <c r="AP14" s="153">
        <f t="shared" si="0"/>
        <v>2006</v>
      </c>
      <c r="AQ14" s="153">
        <f t="shared" si="0"/>
        <v>2007</v>
      </c>
      <c r="AR14" s="153">
        <f t="shared" si="0"/>
        <v>2008</v>
      </c>
    </row>
    <row r="15" spans="1:44" x14ac:dyDescent="0.35">
      <c r="C15" s="71" t="s">
        <v>25</v>
      </c>
      <c r="D15" s="71">
        <v>5</v>
      </c>
      <c r="E15" s="71">
        <v>3</v>
      </c>
      <c r="F15" s="71">
        <v>2</v>
      </c>
      <c r="G15" s="71">
        <v>3</v>
      </c>
      <c r="H15" s="71">
        <v>0</v>
      </c>
      <c r="I15" s="71">
        <v>1</v>
      </c>
      <c r="J15" s="71">
        <v>2</v>
      </c>
      <c r="K15" s="71">
        <v>8</v>
      </c>
      <c r="L15" s="71">
        <v>4</v>
      </c>
      <c r="M15" s="71">
        <v>14</v>
      </c>
      <c r="N15" s="71">
        <v>1</v>
      </c>
      <c r="O15" s="71">
        <v>6</v>
      </c>
      <c r="P15" s="71">
        <v>9</v>
      </c>
      <c r="Q15" s="71">
        <v>6</v>
      </c>
      <c r="R15" s="71">
        <v>20</v>
      </c>
      <c r="S15" s="71">
        <v>4</v>
      </c>
      <c r="T15" s="71">
        <v>10</v>
      </c>
      <c r="U15" s="71">
        <v>10</v>
      </c>
      <c r="V15" s="71">
        <v>4</v>
      </c>
      <c r="W15" s="71">
        <v>18</v>
      </c>
      <c r="X15" s="71">
        <v>31</v>
      </c>
      <c r="Y15" s="71">
        <v>22</v>
      </c>
      <c r="Z15" s="71">
        <v>14</v>
      </c>
      <c r="AA15" s="71">
        <v>20</v>
      </c>
      <c r="AB15" s="71">
        <v>14</v>
      </c>
      <c r="AC15" s="71">
        <v>32</v>
      </c>
      <c r="AD15" s="71">
        <v>19</v>
      </c>
      <c r="AE15" s="71">
        <v>17</v>
      </c>
      <c r="AF15" s="71">
        <v>33</v>
      </c>
      <c r="AG15" s="71">
        <v>9</v>
      </c>
      <c r="AH15" s="71">
        <v>26</v>
      </c>
      <c r="AI15" s="71">
        <v>25</v>
      </c>
      <c r="AJ15" s="71">
        <v>35</v>
      </c>
      <c r="AK15" s="71">
        <v>19</v>
      </c>
      <c r="AL15" s="71">
        <v>49</v>
      </c>
      <c r="AM15" s="71">
        <v>20</v>
      </c>
      <c r="AN15" s="71">
        <v>19</v>
      </c>
      <c r="AO15" s="71">
        <v>34</v>
      </c>
      <c r="AP15" s="71">
        <v>16</v>
      </c>
      <c r="AQ15" s="71">
        <v>29</v>
      </c>
      <c r="AR15" s="71">
        <v>33</v>
      </c>
    </row>
    <row r="16" spans="1:44" x14ac:dyDescent="0.35">
      <c r="C16" s="75" t="s">
        <v>536</v>
      </c>
    </row>
    <row r="19" spans="1:20" x14ac:dyDescent="0.35">
      <c r="A19" s="75"/>
      <c r="B19" s="66"/>
      <c r="C19" s="543"/>
      <c r="D19" s="650" t="s">
        <v>27</v>
      </c>
      <c r="E19" s="543"/>
      <c r="F19" s="566" t="s">
        <v>0</v>
      </c>
      <c r="G19" s="566" t="s">
        <v>1</v>
      </c>
      <c r="H19" s="566" t="s">
        <v>2</v>
      </c>
      <c r="I19" s="566" t="s">
        <v>3</v>
      </c>
      <c r="J19" s="566" t="s">
        <v>4</v>
      </c>
      <c r="K19" s="566" t="s">
        <v>5</v>
      </c>
      <c r="L19" s="566" t="s">
        <v>6</v>
      </c>
      <c r="M19" s="566" t="s">
        <v>7</v>
      </c>
      <c r="N19" s="566" t="s">
        <v>8</v>
      </c>
      <c r="O19" s="566" t="s">
        <v>9</v>
      </c>
      <c r="P19" s="566" t="s">
        <v>10</v>
      </c>
      <c r="Q19" s="566" t="s">
        <v>11</v>
      </c>
      <c r="R19" s="66"/>
      <c r="S19" s="66"/>
      <c r="T19" s="66"/>
    </row>
    <row r="20" spans="1:20" x14ac:dyDescent="0.35">
      <c r="B20" s="66"/>
      <c r="C20" s="543">
        <v>2011</v>
      </c>
      <c r="D20" s="543"/>
      <c r="E20" s="543"/>
      <c r="F20" s="566"/>
      <c r="G20" s="566"/>
      <c r="H20" s="566"/>
      <c r="I20" s="566"/>
      <c r="J20" s="566"/>
      <c r="K20" s="566"/>
      <c r="L20" s="566"/>
      <c r="M20" s="566"/>
      <c r="N20" s="566"/>
      <c r="O20" s="566"/>
      <c r="P20" s="566"/>
      <c r="Q20" s="566"/>
      <c r="R20" s="66"/>
      <c r="S20" s="66"/>
      <c r="T20" s="66"/>
    </row>
    <row r="21" spans="1:20" x14ac:dyDescent="0.35">
      <c r="B21" s="66"/>
      <c r="C21" s="543">
        <v>2010</v>
      </c>
      <c r="D21" s="543"/>
      <c r="E21" s="543"/>
      <c r="F21" s="566"/>
      <c r="G21" s="566"/>
      <c r="H21" s="566"/>
      <c r="I21" s="566"/>
      <c r="J21" s="566"/>
      <c r="K21" s="566"/>
      <c r="L21" s="566"/>
      <c r="M21" s="566"/>
      <c r="N21" s="566"/>
      <c r="O21" s="566"/>
      <c r="P21" s="566"/>
      <c r="Q21" s="566"/>
      <c r="R21" s="66"/>
      <c r="S21" s="66"/>
      <c r="T21" s="66"/>
    </row>
    <row r="22" spans="1:20" x14ac:dyDescent="0.35">
      <c r="B22" s="66"/>
      <c r="C22" s="543">
        <v>2009</v>
      </c>
      <c r="D22" s="651">
        <f t="shared" ref="D22:D33" si="1">+SUM(F22:Q22)</f>
        <v>0</v>
      </c>
      <c r="E22" s="543"/>
      <c r="F22" s="566"/>
      <c r="G22" s="566"/>
      <c r="H22" s="566"/>
      <c r="I22" s="566"/>
      <c r="J22" s="566"/>
      <c r="K22" s="566"/>
      <c r="L22" s="566"/>
      <c r="M22" s="566"/>
      <c r="N22" s="566"/>
      <c r="O22" s="566"/>
      <c r="P22" s="566"/>
      <c r="Q22" s="566"/>
      <c r="R22" s="66"/>
      <c r="S22" s="66"/>
      <c r="T22" s="66"/>
    </row>
    <row r="23" spans="1:20" x14ac:dyDescent="0.35">
      <c r="B23" s="66"/>
      <c r="C23" s="543">
        <v>2008</v>
      </c>
      <c r="D23" s="651">
        <f t="shared" si="1"/>
        <v>33</v>
      </c>
      <c r="E23" s="543"/>
      <c r="F23" s="566">
        <v>1</v>
      </c>
      <c r="G23" s="566"/>
      <c r="H23" s="566">
        <v>2</v>
      </c>
      <c r="I23" s="566">
        <v>7</v>
      </c>
      <c r="J23" s="566">
        <v>9</v>
      </c>
      <c r="K23" s="566">
        <v>4</v>
      </c>
      <c r="L23" s="566">
        <v>4</v>
      </c>
      <c r="M23" s="566">
        <v>6</v>
      </c>
      <c r="N23" s="566"/>
      <c r="O23" s="566"/>
      <c r="P23" s="566"/>
      <c r="Q23" s="566"/>
      <c r="R23" s="66"/>
      <c r="S23" s="66" t="s">
        <v>531</v>
      </c>
      <c r="T23" s="66"/>
    </row>
    <row r="24" spans="1:20" x14ac:dyDescent="0.35">
      <c r="B24" s="66"/>
      <c r="C24" s="543">
        <v>2007</v>
      </c>
      <c r="D24" s="651">
        <f t="shared" si="1"/>
        <v>29</v>
      </c>
      <c r="E24" s="543"/>
      <c r="F24" s="566"/>
      <c r="G24" s="566"/>
      <c r="H24" s="566">
        <v>1</v>
      </c>
      <c r="I24" s="566">
        <v>10</v>
      </c>
      <c r="J24" s="566">
        <v>5</v>
      </c>
      <c r="K24" s="566"/>
      <c r="L24" s="566">
        <v>9</v>
      </c>
      <c r="M24" s="566">
        <v>3</v>
      </c>
      <c r="N24" s="566"/>
      <c r="O24" s="566">
        <v>1</v>
      </c>
      <c r="P24" s="566"/>
      <c r="Q24" s="566"/>
      <c r="R24" s="66"/>
      <c r="S24" s="66"/>
      <c r="T24" s="66"/>
    </row>
    <row r="25" spans="1:20" x14ac:dyDescent="0.35">
      <c r="B25" s="66"/>
      <c r="C25" s="543">
        <v>2006</v>
      </c>
      <c r="D25" s="651">
        <f t="shared" si="1"/>
        <v>16</v>
      </c>
      <c r="E25" s="543"/>
      <c r="F25" s="566"/>
      <c r="G25" s="566"/>
      <c r="H25" s="566">
        <v>3</v>
      </c>
      <c r="I25" s="566">
        <v>3</v>
      </c>
      <c r="J25" s="566">
        <v>1</v>
      </c>
      <c r="K25" s="566"/>
      <c r="L25" s="566">
        <v>2</v>
      </c>
      <c r="M25" s="566">
        <v>3</v>
      </c>
      <c r="N25" s="566"/>
      <c r="O25" s="566"/>
      <c r="P25" s="566">
        <v>4</v>
      </c>
      <c r="Q25" s="566"/>
      <c r="R25" s="66"/>
      <c r="S25" s="66"/>
      <c r="T25" s="66"/>
    </row>
    <row r="26" spans="1:20" x14ac:dyDescent="0.35">
      <c r="B26" s="66"/>
      <c r="C26" s="543">
        <v>2005</v>
      </c>
      <c r="D26" s="651">
        <f t="shared" si="1"/>
        <v>34</v>
      </c>
      <c r="E26" s="543"/>
      <c r="F26" s="566"/>
      <c r="G26" s="566"/>
      <c r="H26" s="566">
        <v>7</v>
      </c>
      <c r="I26" s="566">
        <v>10</v>
      </c>
      <c r="J26" s="566">
        <v>7</v>
      </c>
      <c r="K26" s="566">
        <v>3</v>
      </c>
      <c r="L26" s="566">
        <v>4</v>
      </c>
      <c r="M26" s="566">
        <v>3</v>
      </c>
      <c r="N26" s="566"/>
      <c r="O26" s="566"/>
      <c r="P26" s="566"/>
      <c r="Q26" s="566"/>
      <c r="R26" s="66"/>
      <c r="S26" s="66"/>
      <c r="T26" s="66"/>
    </row>
    <row r="27" spans="1:20" x14ac:dyDescent="0.35">
      <c r="B27" s="66"/>
      <c r="C27" s="543">
        <v>2004</v>
      </c>
      <c r="D27" s="651">
        <f t="shared" si="1"/>
        <v>19</v>
      </c>
      <c r="E27" s="543"/>
      <c r="F27" s="566"/>
      <c r="G27" s="566"/>
      <c r="H27" s="566">
        <v>1</v>
      </c>
      <c r="I27" s="566">
        <v>3</v>
      </c>
      <c r="J27" s="566">
        <v>7</v>
      </c>
      <c r="K27" s="566">
        <v>1</v>
      </c>
      <c r="L27" s="566">
        <v>2</v>
      </c>
      <c r="M27" s="566">
        <v>1</v>
      </c>
      <c r="N27" s="566"/>
      <c r="O27" s="566">
        <v>3</v>
      </c>
      <c r="P27" s="566">
        <v>1</v>
      </c>
      <c r="Q27" s="566"/>
      <c r="R27" s="66"/>
      <c r="S27" s="66"/>
      <c r="T27" s="66"/>
    </row>
    <row r="28" spans="1:20" x14ac:dyDescent="0.35">
      <c r="B28" s="66"/>
      <c r="C28" s="543">
        <v>2003</v>
      </c>
      <c r="D28" s="651">
        <f t="shared" si="1"/>
        <v>20</v>
      </c>
      <c r="E28" s="543"/>
      <c r="F28" s="566"/>
      <c r="G28" s="566"/>
      <c r="H28" s="566">
        <v>3</v>
      </c>
      <c r="I28" s="566">
        <v>6</v>
      </c>
      <c r="J28" s="566">
        <v>5</v>
      </c>
      <c r="K28" s="566"/>
      <c r="L28" s="566">
        <v>3</v>
      </c>
      <c r="M28" s="566">
        <v>1</v>
      </c>
      <c r="N28" s="566"/>
      <c r="O28" s="566"/>
      <c r="P28" s="566">
        <v>1</v>
      </c>
      <c r="Q28" s="566">
        <v>1</v>
      </c>
      <c r="R28" s="66"/>
      <c r="S28" s="66"/>
      <c r="T28" s="66"/>
    </row>
    <row r="29" spans="1:20" x14ac:dyDescent="0.35">
      <c r="B29" s="66"/>
      <c r="C29" s="543">
        <v>2002</v>
      </c>
      <c r="D29" s="651">
        <f t="shared" si="1"/>
        <v>49</v>
      </c>
      <c r="E29" s="543"/>
      <c r="F29" s="566"/>
      <c r="G29" s="566"/>
      <c r="H29" s="566">
        <v>7</v>
      </c>
      <c r="I29" s="566">
        <v>10</v>
      </c>
      <c r="J29" s="566">
        <v>10</v>
      </c>
      <c r="K29" s="566">
        <v>5</v>
      </c>
      <c r="L29" s="566">
        <v>9</v>
      </c>
      <c r="M29" s="566">
        <v>5</v>
      </c>
      <c r="N29" s="566"/>
      <c r="O29" s="566">
        <v>1</v>
      </c>
      <c r="P29" s="566">
        <v>1</v>
      </c>
      <c r="Q29" s="566">
        <v>1</v>
      </c>
      <c r="R29" s="66"/>
      <c r="S29" s="66"/>
      <c r="T29" s="66"/>
    </row>
    <row r="30" spans="1:20" x14ac:dyDescent="0.35">
      <c r="B30" s="66"/>
      <c r="C30" s="543">
        <v>2001</v>
      </c>
      <c r="D30" s="651">
        <f t="shared" si="1"/>
        <v>19</v>
      </c>
      <c r="E30" s="543"/>
      <c r="F30" s="566"/>
      <c r="G30" s="566"/>
      <c r="H30" s="566"/>
      <c r="I30" s="566"/>
      <c r="J30" s="566">
        <v>10</v>
      </c>
      <c r="K30" s="566">
        <v>2</v>
      </c>
      <c r="L30" s="566">
        <v>4</v>
      </c>
      <c r="M30" s="566">
        <v>3</v>
      </c>
      <c r="N30" s="566"/>
      <c r="O30" s="566"/>
      <c r="P30" s="566"/>
      <c r="Q30" s="566"/>
      <c r="R30" s="66"/>
      <c r="S30" s="66" t="s">
        <v>532</v>
      </c>
      <c r="T30" s="66"/>
    </row>
    <row r="31" spans="1:20" x14ac:dyDescent="0.35">
      <c r="B31" s="66"/>
      <c r="C31" s="543">
        <v>2000</v>
      </c>
      <c r="D31" s="651">
        <f t="shared" si="1"/>
        <v>35</v>
      </c>
      <c r="E31" s="543"/>
      <c r="F31" s="566">
        <v>1</v>
      </c>
      <c r="G31" s="566">
        <v>1</v>
      </c>
      <c r="H31" s="566">
        <v>0</v>
      </c>
      <c r="I31" s="566">
        <v>3</v>
      </c>
      <c r="J31" s="566">
        <v>2</v>
      </c>
      <c r="K31" s="566">
        <v>3</v>
      </c>
      <c r="L31" s="566">
        <v>20</v>
      </c>
      <c r="M31" s="566">
        <v>4</v>
      </c>
      <c r="N31" s="566"/>
      <c r="O31" s="566"/>
      <c r="P31" s="566"/>
      <c r="Q31" s="566">
        <v>1</v>
      </c>
      <c r="R31" s="66"/>
      <c r="S31" s="66" t="s">
        <v>533</v>
      </c>
      <c r="T31" s="66"/>
    </row>
    <row r="32" spans="1:20" x14ac:dyDescent="0.35">
      <c r="B32" s="66"/>
      <c r="C32" s="543">
        <v>1999</v>
      </c>
      <c r="D32" s="651">
        <f t="shared" si="1"/>
        <v>25</v>
      </c>
      <c r="E32" s="543"/>
      <c r="F32" s="566"/>
      <c r="G32" s="566"/>
      <c r="H32" s="566"/>
      <c r="I32" s="566">
        <v>1</v>
      </c>
      <c r="J32" s="566">
        <v>3</v>
      </c>
      <c r="K32" s="566"/>
      <c r="L32" s="566">
        <v>3</v>
      </c>
      <c r="M32" s="566">
        <v>15</v>
      </c>
      <c r="N32" s="566">
        <v>2</v>
      </c>
      <c r="O32" s="566">
        <v>1</v>
      </c>
      <c r="P32" s="566"/>
      <c r="Q32" s="566"/>
      <c r="R32" s="66"/>
      <c r="S32" s="66"/>
      <c r="T32" s="66"/>
    </row>
    <row r="33" spans="2:20" x14ac:dyDescent="0.35">
      <c r="B33" s="66"/>
      <c r="C33" s="543">
        <v>1998</v>
      </c>
      <c r="D33" s="651">
        <f t="shared" si="1"/>
        <v>26</v>
      </c>
      <c r="E33" s="543"/>
      <c r="F33" s="566">
        <v>1</v>
      </c>
      <c r="G33" s="566">
        <v>1</v>
      </c>
      <c r="H33" s="566">
        <v>2</v>
      </c>
      <c r="I33" s="566">
        <v>2</v>
      </c>
      <c r="J33" s="566">
        <v>4</v>
      </c>
      <c r="K33" s="566">
        <v>1</v>
      </c>
      <c r="L33" s="566">
        <v>5</v>
      </c>
      <c r="M33" s="566">
        <v>9</v>
      </c>
      <c r="N33" s="566">
        <v>1</v>
      </c>
      <c r="O33" s="566"/>
      <c r="P33" s="566"/>
      <c r="Q33" s="566"/>
      <c r="R33" s="66"/>
      <c r="S33" s="66"/>
      <c r="T33" s="66"/>
    </row>
    <row r="34" spans="2:20" x14ac:dyDescent="0.35">
      <c r="B34" s="66"/>
      <c r="C34" s="543">
        <v>1997</v>
      </c>
      <c r="D34" s="651">
        <f>+SUM(F34:Q34)</f>
        <v>9</v>
      </c>
      <c r="E34" s="543"/>
      <c r="F34" s="566">
        <v>2</v>
      </c>
      <c r="G34" s="566"/>
      <c r="H34" s="566">
        <v>1</v>
      </c>
      <c r="I34" s="566">
        <v>2</v>
      </c>
      <c r="J34" s="566">
        <v>2</v>
      </c>
      <c r="K34" s="566"/>
      <c r="L34" s="566">
        <v>1</v>
      </c>
      <c r="M34" s="566">
        <v>1</v>
      </c>
      <c r="N34" s="566"/>
      <c r="O34" s="566"/>
      <c r="P34" s="566"/>
      <c r="Q34" s="566"/>
      <c r="R34" s="66"/>
      <c r="S34" s="66"/>
      <c r="T34" s="66"/>
    </row>
    <row r="35" spans="2:20" x14ac:dyDescent="0.35">
      <c r="B35" s="66"/>
      <c r="C35" s="543">
        <v>1996</v>
      </c>
      <c r="D35" s="651">
        <f>+SUM(F35:Q35)</f>
        <v>33</v>
      </c>
      <c r="E35" s="543"/>
      <c r="F35" s="566">
        <v>9</v>
      </c>
      <c r="G35" s="566">
        <v>1</v>
      </c>
      <c r="H35" s="566">
        <v>5</v>
      </c>
      <c r="I35" s="566">
        <v>4</v>
      </c>
      <c r="J35" s="566">
        <v>8</v>
      </c>
      <c r="K35" s="566">
        <v>1</v>
      </c>
      <c r="L35" s="566">
        <v>2</v>
      </c>
      <c r="M35" s="566">
        <v>1</v>
      </c>
      <c r="N35" s="566">
        <v>1</v>
      </c>
      <c r="O35" s="566"/>
      <c r="P35" s="566"/>
      <c r="Q35" s="566">
        <v>1</v>
      </c>
      <c r="R35" s="66"/>
      <c r="S35" s="66" t="s">
        <v>534</v>
      </c>
      <c r="T35" s="66"/>
    </row>
    <row r="36" spans="2:20" x14ac:dyDescent="0.35">
      <c r="B36" s="66"/>
      <c r="C36" s="543">
        <v>1995</v>
      </c>
      <c r="D36" s="651">
        <f>+SUM(F36:Q36)</f>
        <v>17</v>
      </c>
      <c r="E36" s="543"/>
      <c r="F36" s="566"/>
      <c r="G36" s="566"/>
      <c r="H36" s="566"/>
      <c r="I36" s="566">
        <v>1</v>
      </c>
      <c r="J36" s="566">
        <v>3</v>
      </c>
      <c r="K36" s="566">
        <v>4</v>
      </c>
      <c r="L36" s="566">
        <v>1</v>
      </c>
      <c r="M36" s="566">
        <v>5</v>
      </c>
      <c r="N36" s="566">
        <v>1</v>
      </c>
      <c r="O36" s="566"/>
      <c r="P36" s="566">
        <v>1</v>
      </c>
      <c r="Q36" s="566">
        <v>1</v>
      </c>
      <c r="R36" s="66"/>
      <c r="S36" s="66"/>
      <c r="T36" s="66"/>
    </row>
    <row r="37" spans="2:20" x14ac:dyDescent="0.35">
      <c r="B37" s="66"/>
      <c r="C37" s="543"/>
      <c r="D37" s="543"/>
      <c r="E37" s="543"/>
      <c r="F37" s="566"/>
      <c r="G37" s="566"/>
      <c r="H37" s="566"/>
      <c r="I37" s="566"/>
      <c r="J37" s="566"/>
      <c r="K37" s="566"/>
      <c r="L37" s="566"/>
      <c r="M37" s="566"/>
      <c r="N37" s="566"/>
      <c r="O37" s="566"/>
      <c r="P37" s="566"/>
      <c r="Q37" s="566"/>
      <c r="R37" s="66"/>
      <c r="S37" s="66"/>
      <c r="T37" s="66"/>
    </row>
    <row r="38" spans="2:20" x14ac:dyDescent="0.35">
      <c r="B38" s="66"/>
      <c r="C38" s="543"/>
      <c r="D38" s="652"/>
      <c r="E38" s="653"/>
      <c r="F38" s="640"/>
      <c r="G38" s="640"/>
      <c r="H38" s="640"/>
      <c r="I38" s="640"/>
      <c r="J38" s="640"/>
      <c r="K38" s="640"/>
      <c r="L38" s="640"/>
      <c r="M38" s="640"/>
      <c r="N38" s="640"/>
      <c r="O38" s="640"/>
      <c r="P38" s="640"/>
      <c r="Q38" s="640"/>
      <c r="R38" s="66"/>
      <c r="S38" s="151"/>
      <c r="T38" s="66"/>
    </row>
    <row r="39" spans="2:20" x14ac:dyDescent="0.35">
      <c r="B39" s="66"/>
      <c r="C39" s="543" t="s">
        <v>539</v>
      </c>
      <c r="D39" s="652" t="s">
        <v>12</v>
      </c>
      <c r="E39" s="653"/>
      <c r="F39" s="640" t="s">
        <v>37</v>
      </c>
      <c r="G39" s="640" t="s">
        <v>38</v>
      </c>
      <c r="H39" s="640" t="s">
        <v>39</v>
      </c>
      <c r="I39" s="640" t="s">
        <v>40</v>
      </c>
      <c r="J39" s="640" t="s">
        <v>39</v>
      </c>
      <c r="K39" s="640" t="s">
        <v>37</v>
      </c>
      <c r="L39" s="640" t="s">
        <v>37</v>
      </c>
      <c r="M39" s="640" t="s">
        <v>40</v>
      </c>
      <c r="N39" s="640" t="s">
        <v>41</v>
      </c>
      <c r="O39" s="640" t="s">
        <v>42</v>
      </c>
      <c r="P39" s="640" t="s">
        <v>43</v>
      </c>
      <c r="Q39" s="640" t="s">
        <v>44</v>
      </c>
      <c r="R39" s="66"/>
      <c r="S39" s="151" t="s">
        <v>535</v>
      </c>
    </row>
    <row r="40" spans="2:20" x14ac:dyDescent="0.35">
      <c r="B40" s="42"/>
      <c r="C40" s="613" t="s">
        <v>540</v>
      </c>
      <c r="D40" s="651">
        <f>+SUM(F40:Q40)</f>
        <v>269</v>
      </c>
      <c r="E40" s="543"/>
      <c r="F40" s="566">
        <v>13</v>
      </c>
      <c r="G40" s="566">
        <v>3</v>
      </c>
      <c r="H40" s="566">
        <v>26</v>
      </c>
      <c r="I40" s="566">
        <v>41</v>
      </c>
      <c r="J40" s="566">
        <v>58</v>
      </c>
      <c r="K40" s="566">
        <v>16</v>
      </c>
      <c r="L40" s="566">
        <v>53</v>
      </c>
      <c r="M40" s="566">
        <v>43</v>
      </c>
      <c r="N40" s="566">
        <v>4</v>
      </c>
      <c r="O40" s="566">
        <v>5</v>
      </c>
      <c r="P40" s="566">
        <v>3</v>
      </c>
      <c r="Q40" s="566">
        <v>4</v>
      </c>
      <c r="R40" s="66"/>
      <c r="S40" s="66"/>
    </row>
    <row r="41" spans="2:20" x14ac:dyDescent="0.35">
      <c r="B41" s="42"/>
      <c r="C41" s="613" t="s">
        <v>541</v>
      </c>
      <c r="D41" s="651">
        <f>+SUM(F41:Q41)</f>
        <v>190</v>
      </c>
      <c r="E41" s="543"/>
      <c r="F41" s="654">
        <v>7</v>
      </c>
      <c r="G41" s="654">
        <v>14</v>
      </c>
      <c r="H41" s="654">
        <v>8</v>
      </c>
      <c r="I41" s="654">
        <v>30</v>
      </c>
      <c r="J41" s="654">
        <v>30</v>
      </c>
      <c r="K41" s="654">
        <v>14</v>
      </c>
      <c r="L41" s="654">
        <v>36</v>
      </c>
      <c r="M41" s="654">
        <v>33</v>
      </c>
      <c r="N41" s="654">
        <v>5</v>
      </c>
      <c r="O41" s="654">
        <v>7</v>
      </c>
      <c r="P41" s="654">
        <v>2</v>
      </c>
      <c r="Q41" s="654">
        <v>4</v>
      </c>
      <c r="R41" s="66"/>
      <c r="S41" s="66"/>
    </row>
    <row r="42" spans="2:20" x14ac:dyDescent="0.35">
      <c r="B42" s="42"/>
      <c r="C42" s="613" t="s">
        <v>542</v>
      </c>
      <c r="D42" s="651">
        <f>+SUM(F42:Q42)</f>
        <v>80</v>
      </c>
      <c r="E42" s="543"/>
      <c r="F42" s="654">
        <v>8</v>
      </c>
      <c r="G42" s="654">
        <v>2</v>
      </c>
      <c r="H42" s="654">
        <v>7</v>
      </c>
      <c r="I42" s="654">
        <v>2</v>
      </c>
      <c r="J42" s="654">
        <v>11</v>
      </c>
      <c r="K42" s="654">
        <v>0</v>
      </c>
      <c r="L42" s="654">
        <v>20</v>
      </c>
      <c r="M42" s="654">
        <v>24</v>
      </c>
      <c r="N42" s="654">
        <v>3</v>
      </c>
      <c r="O42" s="654">
        <v>0</v>
      </c>
      <c r="P42" s="654">
        <v>3</v>
      </c>
      <c r="Q42" s="654">
        <v>0</v>
      </c>
      <c r="R42" s="66"/>
      <c r="S42" s="66"/>
    </row>
    <row r="43" spans="2:20" x14ac:dyDescent="0.35">
      <c r="B43" s="42"/>
      <c r="C43" s="613" t="s">
        <v>543</v>
      </c>
      <c r="D43" s="651">
        <f>+SUM(F43:Q43)</f>
        <v>27</v>
      </c>
      <c r="E43" s="543"/>
      <c r="F43" s="654">
        <v>5</v>
      </c>
      <c r="G43" s="654">
        <v>5</v>
      </c>
      <c r="H43" s="654">
        <v>3</v>
      </c>
      <c r="I43" s="654">
        <v>0</v>
      </c>
      <c r="J43" s="654">
        <v>2</v>
      </c>
      <c r="K43" s="654">
        <v>0</v>
      </c>
      <c r="L43" s="654">
        <v>1</v>
      </c>
      <c r="M43" s="654">
        <v>8</v>
      </c>
      <c r="N43" s="654">
        <v>2</v>
      </c>
      <c r="O43" s="654">
        <v>0</v>
      </c>
      <c r="P43" s="654">
        <v>1</v>
      </c>
      <c r="Q43" s="654">
        <v>0</v>
      </c>
      <c r="R43" s="66"/>
      <c r="S43" s="66"/>
    </row>
    <row r="44" spans="2:20" x14ac:dyDescent="0.35">
      <c r="B44" s="42"/>
      <c r="C44" s="613" t="s">
        <v>544</v>
      </c>
      <c r="D44" s="655">
        <v>8</v>
      </c>
      <c r="E44" s="543"/>
      <c r="F44" s="654">
        <v>0</v>
      </c>
      <c r="G44" s="654">
        <v>0</v>
      </c>
      <c r="H44" s="654">
        <v>0</v>
      </c>
      <c r="I44" s="654">
        <v>2</v>
      </c>
      <c r="J44" s="654">
        <v>0</v>
      </c>
      <c r="K44" s="654">
        <v>0</v>
      </c>
      <c r="L44" s="654">
        <v>1</v>
      </c>
      <c r="M44" s="654">
        <v>3</v>
      </c>
      <c r="N44" s="654">
        <v>0</v>
      </c>
      <c r="O44" s="654">
        <v>2</v>
      </c>
      <c r="P44" s="654">
        <v>0</v>
      </c>
      <c r="Q44" s="654">
        <v>0</v>
      </c>
      <c r="R44" s="66"/>
      <c r="S44" s="66"/>
    </row>
    <row r="45" spans="2:20" x14ac:dyDescent="0.35">
      <c r="B45" s="42"/>
      <c r="C45" s="613" t="s">
        <v>545</v>
      </c>
      <c r="D45" s="655">
        <v>5</v>
      </c>
      <c r="E45" s="543"/>
      <c r="F45" s="654">
        <v>0</v>
      </c>
      <c r="G45" s="654">
        <v>0</v>
      </c>
      <c r="H45" s="654">
        <v>1</v>
      </c>
      <c r="I45" s="654">
        <v>2</v>
      </c>
      <c r="J45" s="654">
        <v>1</v>
      </c>
      <c r="K45" s="654">
        <v>0</v>
      </c>
      <c r="L45" s="654">
        <v>0</v>
      </c>
      <c r="M45" s="544">
        <v>0</v>
      </c>
      <c r="N45" s="654">
        <v>0</v>
      </c>
      <c r="O45" s="654">
        <v>0</v>
      </c>
      <c r="P45" s="654">
        <v>0</v>
      </c>
      <c r="Q45" s="654">
        <v>1</v>
      </c>
      <c r="R45" s="66"/>
      <c r="S45" s="66"/>
    </row>
    <row r="46" spans="2:20" x14ac:dyDescent="0.35">
      <c r="B46" s="66"/>
      <c r="C46" s="30"/>
      <c r="D46" s="66"/>
      <c r="E46" s="66"/>
      <c r="F46" s="71"/>
      <c r="G46" s="71"/>
      <c r="H46" s="71"/>
      <c r="I46" s="71"/>
      <c r="J46" s="71"/>
      <c r="K46" s="71"/>
      <c r="L46" s="71"/>
      <c r="M46" s="71"/>
      <c r="N46" s="71"/>
      <c r="O46" s="71"/>
      <c r="P46" s="71"/>
      <c r="Q46" s="71"/>
      <c r="R46" s="66"/>
      <c r="S46" s="66"/>
      <c r="T46" s="66"/>
    </row>
    <row r="47" spans="2:20" x14ac:dyDescent="0.35">
      <c r="B47" s="66"/>
      <c r="C47" s="66"/>
      <c r="D47" s="152"/>
      <c r="E47" s="66"/>
      <c r="F47" s="35"/>
      <c r="G47" s="35"/>
      <c r="H47" s="35"/>
      <c r="I47" s="35"/>
      <c r="J47" s="35"/>
      <c r="K47" s="35"/>
      <c r="L47" s="35"/>
      <c r="M47" s="35"/>
      <c r="N47" s="35"/>
      <c r="O47" s="35"/>
      <c r="P47" s="35"/>
      <c r="Q47" s="35"/>
      <c r="R47" s="66"/>
      <c r="S47" s="66"/>
      <c r="T47" s="66"/>
    </row>
    <row r="48" spans="2:20" x14ac:dyDescent="0.35">
      <c r="B48" s="66"/>
      <c r="C48" s="153"/>
      <c r="D48" s="74"/>
      <c r="E48" s="66"/>
      <c r="F48" s="71"/>
      <c r="G48" s="71"/>
      <c r="H48" s="71"/>
      <c r="I48" s="71"/>
      <c r="J48" s="71"/>
      <c r="K48" s="71"/>
      <c r="L48" s="71"/>
      <c r="M48" s="71"/>
      <c r="N48" s="71"/>
      <c r="O48" s="71"/>
      <c r="P48" s="71"/>
      <c r="Q48" s="71"/>
      <c r="R48" s="66"/>
      <c r="S48" s="66"/>
      <c r="T48" s="66"/>
    </row>
    <row r="49" spans="2:20" x14ac:dyDescent="0.35">
      <c r="B49" s="66"/>
      <c r="C49" s="153"/>
      <c r="D49" s="74"/>
      <c r="E49" s="66"/>
      <c r="F49" s="71"/>
      <c r="G49" s="71"/>
      <c r="H49" s="71"/>
      <c r="I49" s="71"/>
      <c r="J49" s="71"/>
      <c r="K49" s="71"/>
      <c r="L49" s="71"/>
      <c r="M49" s="71"/>
      <c r="N49" s="71"/>
      <c r="O49" s="71"/>
      <c r="P49" s="71"/>
      <c r="Q49" s="71"/>
      <c r="R49" s="66"/>
      <c r="S49" s="66"/>
      <c r="T49" s="66"/>
    </row>
    <row r="50" spans="2:20" x14ac:dyDescent="0.35">
      <c r="B50" s="66"/>
      <c r="C50" s="153"/>
      <c r="D50" s="74"/>
      <c r="E50" s="66"/>
      <c r="F50" s="71"/>
      <c r="G50" s="71"/>
      <c r="H50" s="71"/>
      <c r="I50" s="71"/>
      <c r="J50" s="71"/>
      <c r="K50" s="71"/>
      <c r="L50" s="71"/>
      <c r="M50" s="71"/>
      <c r="N50" s="71"/>
      <c r="O50" s="71"/>
      <c r="P50" s="71"/>
      <c r="Q50" s="71"/>
      <c r="R50" s="66"/>
      <c r="S50" s="66"/>
      <c r="T50" s="66"/>
    </row>
    <row r="51" spans="2:20" x14ac:dyDescent="0.35">
      <c r="B51" s="66"/>
      <c r="C51" s="153"/>
      <c r="D51" s="74"/>
      <c r="E51" s="66"/>
      <c r="F51" s="71"/>
      <c r="G51" s="71"/>
      <c r="H51" s="71"/>
      <c r="I51" s="71"/>
      <c r="J51" s="71"/>
      <c r="K51" s="71"/>
      <c r="L51" s="71"/>
      <c r="M51" s="71"/>
      <c r="N51" s="71"/>
      <c r="O51" s="71"/>
      <c r="P51" s="71"/>
      <c r="Q51" s="71"/>
      <c r="R51" s="66"/>
      <c r="S51" s="66"/>
      <c r="T51" s="66"/>
    </row>
    <row r="52" spans="2:20" x14ac:dyDescent="0.35">
      <c r="B52" s="66"/>
      <c r="C52" s="153"/>
      <c r="D52" s="74"/>
      <c r="E52" s="66"/>
      <c r="F52" s="71"/>
      <c r="G52" s="71"/>
      <c r="H52" s="71"/>
      <c r="I52" s="71"/>
      <c r="J52" s="71"/>
      <c r="K52" s="71"/>
      <c r="L52" s="71"/>
      <c r="M52" s="71"/>
      <c r="N52" s="71"/>
      <c r="O52" s="71"/>
      <c r="P52" s="71"/>
      <c r="Q52" s="71"/>
      <c r="R52" s="66"/>
      <c r="S52" s="66"/>
      <c r="T52" s="66"/>
    </row>
    <row r="53" spans="2:20" x14ac:dyDescent="0.35">
      <c r="B53" s="66"/>
      <c r="C53" s="153"/>
      <c r="D53" s="74"/>
      <c r="E53" s="66"/>
      <c r="F53" s="71"/>
      <c r="G53" s="71"/>
      <c r="H53" s="71"/>
      <c r="I53" s="71"/>
      <c r="J53" s="71"/>
      <c r="K53" s="71"/>
      <c r="L53" s="71"/>
      <c r="M53" s="71"/>
      <c r="N53" s="71"/>
      <c r="O53" s="71"/>
      <c r="P53" s="71"/>
      <c r="Q53" s="71"/>
      <c r="R53" s="66"/>
      <c r="S53" s="71"/>
      <c r="T53" s="74"/>
    </row>
    <row r="54" spans="2:20" x14ac:dyDescent="0.35">
      <c r="B54" s="66"/>
      <c r="C54" s="153"/>
      <c r="D54" s="71"/>
      <c r="E54" s="66"/>
      <c r="F54" s="71"/>
      <c r="G54" s="71"/>
      <c r="H54" s="71"/>
      <c r="I54" s="71"/>
      <c r="J54" s="71"/>
      <c r="K54" s="71"/>
      <c r="L54" s="71"/>
      <c r="M54" s="71"/>
      <c r="N54" s="71"/>
      <c r="O54" s="71"/>
      <c r="P54" s="71"/>
      <c r="Q54" s="71"/>
      <c r="R54" s="66"/>
      <c r="S54" s="71"/>
      <c r="T54" s="74"/>
    </row>
    <row r="55" spans="2:20" x14ac:dyDescent="0.35">
      <c r="B55" s="66"/>
      <c r="C55" s="66"/>
      <c r="D55" s="66"/>
      <c r="E55" s="66"/>
      <c r="F55" s="66"/>
      <c r="G55" s="42"/>
      <c r="H55" s="71"/>
      <c r="I55" s="71"/>
      <c r="J55" s="71"/>
      <c r="K55" s="71"/>
      <c r="L55" s="71"/>
      <c r="M55" s="71"/>
      <c r="N55" s="71"/>
      <c r="O55" s="71"/>
      <c r="P55" s="71"/>
      <c r="Q55" s="71"/>
      <c r="R55" s="71"/>
      <c r="S55" s="71"/>
      <c r="T55" s="74"/>
    </row>
    <row r="56" spans="2:20" x14ac:dyDescent="0.35">
      <c r="B56" s="66"/>
      <c r="C56" s="35"/>
      <c r="D56" s="35"/>
      <c r="E56" s="35"/>
      <c r="F56" s="35"/>
      <c r="G56" s="35"/>
      <c r="H56" s="35"/>
      <c r="I56" s="35"/>
      <c r="J56" s="35"/>
      <c r="K56" s="35"/>
      <c r="L56" s="35"/>
      <c r="M56" s="35"/>
      <c r="N56" s="66"/>
      <c r="O56" s="71"/>
      <c r="P56" s="71"/>
      <c r="Q56" s="71"/>
      <c r="R56" s="71"/>
      <c r="S56" s="71"/>
      <c r="T56" s="74"/>
    </row>
    <row r="57" spans="2:20" x14ac:dyDescent="0.35">
      <c r="B57" s="153"/>
      <c r="C57" s="71"/>
      <c r="E57" s="71"/>
      <c r="F57" s="71"/>
      <c r="G57" s="71"/>
      <c r="H57" s="71"/>
      <c r="I57" s="71"/>
      <c r="J57" s="71"/>
      <c r="K57" s="71"/>
      <c r="L57" s="71"/>
      <c r="M57" s="71"/>
      <c r="N57" s="66"/>
      <c r="O57" s="71"/>
      <c r="P57" s="71"/>
      <c r="Q57" s="71"/>
      <c r="R57" s="71"/>
      <c r="S57" s="71"/>
      <c r="T57" s="74"/>
    </row>
    <row r="58" spans="2:20" x14ac:dyDescent="0.35">
      <c r="B58" s="153"/>
      <c r="C58" s="71"/>
      <c r="D58" s="71"/>
      <c r="E58" s="71"/>
      <c r="F58" s="71"/>
      <c r="G58" s="71"/>
      <c r="H58" s="71"/>
      <c r="I58" s="71"/>
      <c r="J58" s="71"/>
      <c r="K58" s="71"/>
      <c r="L58" s="71"/>
      <c r="M58" s="71"/>
      <c r="N58" s="66"/>
      <c r="O58" s="66"/>
      <c r="P58" s="66"/>
      <c r="Q58" s="66"/>
      <c r="R58" s="66"/>
      <c r="S58" s="66"/>
      <c r="T58" s="66"/>
    </row>
    <row r="59" spans="2:20" x14ac:dyDescent="0.35">
      <c r="B59" s="153"/>
      <c r="C59" s="71"/>
      <c r="D59" s="71"/>
      <c r="E59" s="71"/>
      <c r="F59" s="71"/>
      <c r="G59" s="71"/>
      <c r="H59" s="71"/>
      <c r="I59" s="71"/>
      <c r="J59" s="71"/>
      <c r="K59" s="71"/>
      <c r="L59" s="71"/>
      <c r="M59" s="71"/>
      <c r="N59" s="66"/>
      <c r="O59" s="66"/>
      <c r="P59" s="66"/>
      <c r="Q59" s="66"/>
      <c r="R59" s="66"/>
      <c r="S59" s="66"/>
      <c r="T59" s="66"/>
    </row>
    <row r="60" spans="2:20" x14ac:dyDescent="0.35">
      <c r="B60" s="153"/>
      <c r="C60" s="71"/>
      <c r="D60" s="71"/>
      <c r="E60" s="71"/>
      <c r="F60" s="71"/>
      <c r="G60" s="71"/>
      <c r="H60" s="71"/>
      <c r="I60" s="71"/>
      <c r="J60" s="71"/>
      <c r="K60" s="71"/>
      <c r="L60" s="71"/>
      <c r="M60" s="71"/>
      <c r="N60" s="66"/>
      <c r="O60" s="66"/>
      <c r="P60" s="66"/>
      <c r="Q60" s="66"/>
      <c r="R60" s="66"/>
      <c r="S60" s="66"/>
      <c r="T60" s="66"/>
    </row>
    <row r="61" spans="2:20" x14ac:dyDescent="0.35">
      <c r="B61" s="153"/>
      <c r="C61" s="71"/>
      <c r="D61" s="71"/>
      <c r="E61" s="71"/>
      <c r="F61" s="71"/>
      <c r="G61" s="71"/>
      <c r="H61" s="71"/>
      <c r="I61" s="71"/>
      <c r="J61" s="71"/>
      <c r="K61" s="71"/>
      <c r="L61" s="71"/>
      <c r="M61" s="71"/>
      <c r="N61" s="66"/>
      <c r="O61" s="66"/>
      <c r="P61" s="66"/>
      <c r="Q61" s="66"/>
      <c r="R61" s="66"/>
      <c r="S61" s="66"/>
      <c r="T61" s="66"/>
    </row>
    <row r="62" spans="2:20" x14ac:dyDescent="0.35">
      <c r="B62" s="153"/>
      <c r="C62" s="71"/>
      <c r="D62" s="71"/>
      <c r="E62" s="71"/>
      <c r="F62" s="71"/>
      <c r="G62" s="71"/>
      <c r="H62" s="71"/>
      <c r="I62" s="71"/>
      <c r="J62" s="71"/>
      <c r="K62" s="71"/>
      <c r="L62" s="71"/>
      <c r="M62" s="71"/>
      <c r="N62" s="66"/>
      <c r="O62" s="66"/>
      <c r="P62" s="66"/>
      <c r="Q62" s="66"/>
      <c r="R62" s="66"/>
      <c r="S62" s="66"/>
      <c r="T62" s="66"/>
    </row>
    <row r="63" spans="2:20" x14ac:dyDescent="0.35">
      <c r="B63" s="153"/>
      <c r="C63" s="71"/>
      <c r="D63" s="66"/>
      <c r="E63" s="66"/>
      <c r="F63" s="66"/>
      <c r="G63" s="66"/>
      <c r="H63" s="66"/>
      <c r="I63" s="66"/>
      <c r="J63" s="66"/>
      <c r="K63" s="66"/>
      <c r="L63" s="66"/>
      <c r="M63" s="66"/>
      <c r="N63" s="66"/>
      <c r="O63" s="66"/>
      <c r="P63" s="66"/>
      <c r="Q63" s="66"/>
      <c r="R63" s="66"/>
      <c r="S63" s="66"/>
      <c r="T63" s="66"/>
    </row>
    <row r="64" spans="2:20" x14ac:dyDescent="0.35">
      <c r="B64" s="153"/>
      <c r="C64" s="71"/>
      <c r="D64" s="66"/>
      <c r="E64" s="66"/>
      <c r="F64" s="66"/>
      <c r="G64" s="66"/>
      <c r="H64" s="66"/>
      <c r="I64" s="66"/>
      <c r="J64" s="66"/>
      <c r="K64" s="66"/>
      <c r="L64" s="66"/>
      <c r="M64" s="66"/>
      <c r="N64" s="66"/>
      <c r="O64" s="66"/>
      <c r="P64" s="66"/>
      <c r="Q64" s="66"/>
      <c r="R64" s="66"/>
      <c r="S64" s="66"/>
      <c r="T64" s="66"/>
    </row>
    <row r="65" spans="2:20" x14ac:dyDescent="0.35">
      <c r="B65" s="153"/>
      <c r="C65" s="71"/>
      <c r="D65" s="66"/>
      <c r="E65" s="66"/>
      <c r="F65" s="66"/>
      <c r="G65" s="66"/>
      <c r="H65" s="66"/>
      <c r="I65" s="66"/>
      <c r="J65" s="66"/>
      <c r="K65" s="66"/>
      <c r="L65" s="66"/>
      <c r="M65" s="66"/>
      <c r="N65" s="66"/>
      <c r="O65" s="66"/>
      <c r="P65" s="66"/>
      <c r="Q65" s="66"/>
      <c r="R65" s="66"/>
      <c r="S65" s="66"/>
      <c r="T65" s="66"/>
    </row>
    <row r="66" spans="2:20" x14ac:dyDescent="0.35">
      <c r="B66" s="153"/>
      <c r="C66" s="71"/>
      <c r="D66" s="66"/>
      <c r="E66" s="66"/>
      <c r="F66" s="66"/>
      <c r="G66" s="66"/>
      <c r="H66" s="66"/>
      <c r="I66" s="66"/>
      <c r="J66" s="66"/>
      <c r="K66" s="66"/>
      <c r="L66" s="66"/>
      <c r="M66" s="66"/>
      <c r="N66" s="66"/>
      <c r="O66" s="66"/>
      <c r="P66" s="66"/>
      <c r="Q66" s="66"/>
      <c r="R66" s="66"/>
      <c r="S66" s="66"/>
      <c r="T66" s="66"/>
    </row>
    <row r="67" spans="2:20" x14ac:dyDescent="0.35">
      <c r="B67" s="153"/>
      <c r="C67" s="71"/>
      <c r="D67" s="66"/>
      <c r="E67" s="66"/>
      <c r="F67" s="66"/>
      <c r="G67" s="66"/>
      <c r="H67" s="66"/>
      <c r="I67" s="66"/>
      <c r="J67" s="66"/>
      <c r="K67" s="66"/>
      <c r="L67" s="66"/>
      <c r="M67" s="66"/>
      <c r="N67" s="66"/>
      <c r="O67" s="66"/>
      <c r="P67" s="66"/>
      <c r="Q67" s="66"/>
      <c r="R67" s="66"/>
      <c r="S67" s="66"/>
      <c r="T67" s="66"/>
    </row>
    <row r="68" spans="2:20" x14ac:dyDescent="0.35">
      <c r="B68" s="153"/>
      <c r="C68" s="71"/>
      <c r="D68" s="66"/>
      <c r="E68" s="66"/>
      <c r="F68" s="66"/>
      <c r="G68" s="66"/>
      <c r="H68" s="66"/>
      <c r="I68" s="66"/>
      <c r="J68" s="66"/>
      <c r="K68" s="66"/>
      <c r="L68" s="66"/>
      <c r="M68" s="66"/>
      <c r="N68" s="66"/>
      <c r="O68" s="66"/>
      <c r="P68" s="66"/>
      <c r="Q68" s="66"/>
      <c r="R68" s="66"/>
      <c r="S68" s="66"/>
      <c r="T68" s="66"/>
    </row>
    <row r="69" spans="2:20" x14ac:dyDescent="0.35">
      <c r="B69" s="153"/>
      <c r="C69" s="71"/>
      <c r="D69" s="66"/>
      <c r="E69" s="66"/>
      <c r="F69" s="66"/>
      <c r="G69" s="66"/>
      <c r="H69" s="66"/>
      <c r="I69" s="66"/>
      <c r="J69" s="66"/>
      <c r="K69" s="66"/>
      <c r="L69" s="66"/>
      <c r="M69" s="66"/>
      <c r="N69" s="66"/>
      <c r="O69" s="66"/>
      <c r="P69" s="66"/>
      <c r="Q69" s="66"/>
      <c r="R69" s="66"/>
      <c r="S69" s="66"/>
      <c r="T69" s="66"/>
    </row>
    <row r="70" spans="2:20" x14ac:dyDescent="0.35">
      <c r="B70" s="153"/>
      <c r="C70" s="71"/>
      <c r="D70" s="66"/>
      <c r="E70" s="66"/>
      <c r="F70" s="66"/>
      <c r="G70" s="66"/>
      <c r="H70" s="66"/>
      <c r="I70" s="66"/>
      <c r="J70" s="66"/>
      <c r="K70" s="66"/>
      <c r="L70" s="66"/>
      <c r="M70" s="66"/>
      <c r="N70" s="66"/>
      <c r="O70" s="66"/>
      <c r="P70" s="66"/>
      <c r="Q70" s="66"/>
      <c r="R70" s="66"/>
      <c r="S70" s="66"/>
      <c r="T70" s="66"/>
    </row>
    <row r="71" spans="2:20" x14ac:dyDescent="0.35">
      <c r="B71" s="153"/>
      <c r="C71" s="71"/>
      <c r="D71" s="66"/>
      <c r="E71" s="66"/>
      <c r="F71" s="66"/>
      <c r="G71" s="66"/>
      <c r="H71" s="66"/>
      <c r="I71" s="66"/>
      <c r="J71" s="66"/>
      <c r="K71" s="66"/>
      <c r="L71" s="66"/>
      <c r="M71" s="66"/>
      <c r="N71" s="66"/>
      <c r="O71" s="66"/>
      <c r="P71" s="66"/>
      <c r="Q71" s="66"/>
      <c r="R71" s="66"/>
      <c r="S71" s="66"/>
      <c r="T71" s="66"/>
    </row>
    <row r="72" spans="2:20" x14ac:dyDescent="0.35">
      <c r="B72" s="153"/>
      <c r="C72" s="71"/>
      <c r="D72" s="66"/>
      <c r="E72" s="66"/>
      <c r="F72" s="66"/>
      <c r="G72" s="66"/>
      <c r="H72" s="66"/>
      <c r="I72" s="66"/>
      <c r="J72" s="66"/>
      <c r="K72" s="66"/>
      <c r="L72" s="66"/>
      <c r="M72" s="66"/>
      <c r="N72" s="66"/>
      <c r="O72" s="66"/>
      <c r="P72" s="66"/>
      <c r="Q72" s="66"/>
      <c r="R72" s="66"/>
      <c r="S72" s="66"/>
      <c r="T72" s="66"/>
    </row>
    <row r="73" spans="2:20" x14ac:dyDescent="0.35">
      <c r="B73" s="153"/>
      <c r="C73" s="71"/>
      <c r="D73" s="66"/>
      <c r="E73" s="66"/>
      <c r="F73" s="66"/>
      <c r="G73" s="66"/>
      <c r="H73" s="66"/>
      <c r="I73" s="66"/>
      <c r="J73" s="66"/>
      <c r="K73" s="66"/>
      <c r="L73" s="66"/>
      <c r="M73" s="66"/>
      <c r="N73" s="66"/>
      <c r="O73" s="66"/>
      <c r="P73" s="66"/>
      <c r="Q73" s="66"/>
      <c r="R73" s="66"/>
      <c r="S73" s="66"/>
      <c r="T73" s="66"/>
    </row>
    <row r="74" spans="2:20" x14ac:dyDescent="0.35">
      <c r="B74" s="153"/>
      <c r="C74" s="71"/>
      <c r="D74" s="66"/>
      <c r="E74" s="66"/>
      <c r="F74" s="66"/>
      <c r="G74" s="66"/>
      <c r="H74" s="66"/>
      <c r="I74" s="66"/>
      <c r="J74" s="66"/>
      <c r="K74" s="66"/>
      <c r="L74" s="66"/>
      <c r="M74" s="66"/>
      <c r="N74" s="66"/>
      <c r="O74" s="66"/>
      <c r="P74" s="66"/>
      <c r="Q74" s="66"/>
      <c r="R74" s="66"/>
      <c r="S74" s="66"/>
      <c r="T74" s="66"/>
    </row>
    <row r="75" spans="2:20" x14ac:dyDescent="0.35">
      <c r="B75" s="153"/>
      <c r="C75" s="71"/>
      <c r="D75" s="66"/>
      <c r="E75" s="66"/>
      <c r="F75" s="66"/>
      <c r="G75" s="66"/>
      <c r="H75" s="66"/>
      <c r="I75" s="66"/>
      <c r="J75" s="66"/>
      <c r="K75" s="66"/>
      <c r="L75" s="66"/>
      <c r="M75" s="66"/>
      <c r="N75" s="66"/>
      <c r="O75" s="66"/>
      <c r="P75" s="66"/>
      <c r="Q75" s="66"/>
      <c r="R75" s="66"/>
      <c r="S75" s="66"/>
      <c r="T75" s="66"/>
    </row>
    <row r="76" spans="2:20" x14ac:dyDescent="0.35">
      <c r="B76" s="153"/>
      <c r="C76" s="71"/>
      <c r="D76" s="66"/>
      <c r="E76" s="66"/>
      <c r="F76" s="66"/>
      <c r="G76" s="66"/>
      <c r="H76" s="66"/>
      <c r="I76" s="66"/>
      <c r="J76" s="66"/>
      <c r="K76" s="66"/>
      <c r="L76" s="66"/>
      <c r="M76" s="66"/>
      <c r="N76" s="66"/>
      <c r="O76" s="66"/>
      <c r="P76" s="66"/>
      <c r="Q76" s="66"/>
      <c r="R76" s="66"/>
      <c r="S76" s="66"/>
      <c r="T76" s="66"/>
    </row>
    <row r="77" spans="2:20" x14ac:dyDescent="0.35">
      <c r="B77" s="153"/>
      <c r="C77" s="71"/>
      <c r="D77" s="66"/>
      <c r="E77" s="66"/>
      <c r="F77" s="66"/>
      <c r="G77" s="66"/>
      <c r="H77" s="66"/>
      <c r="I77" s="66"/>
      <c r="J77" s="66"/>
      <c r="K77" s="66"/>
      <c r="L77" s="66"/>
      <c r="M77" s="66"/>
      <c r="N77" s="66"/>
      <c r="O77" s="66"/>
      <c r="P77" s="66"/>
      <c r="Q77" s="66"/>
      <c r="R77" s="66"/>
      <c r="S77" s="66"/>
      <c r="T77" s="66"/>
    </row>
    <row r="78" spans="2:20" x14ac:dyDescent="0.35">
      <c r="B78" s="153"/>
      <c r="C78" s="71"/>
      <c r="D78" s="66"/>
      <c r="E78" s="66"/>
      <c r="F78" s="66"/>
      <c r="G78" s="66"/>
      <c r="H78" s="66"/>
      <c r="I78" s="66"/>
      <c r="J78" s="66"/>
      <c r="K78" s="66"/>
      <c r="L78" s="66"/>
      <c r="M78" s="66"/>
      <c r="N78" s="66"/>
      <c r="O78" s="66"/>
      <c r="P78" s="66"/>
      <c r="Q78" s="66"/>
      <c r="R78" s="66"/>
      <c r="S78" s="66"/>
      <c r="T78" s="66"/>
    </row>
    <row r="79" spans="2:20" x14ac:dyDescent="0.35">
      <c r="B79" s="153"/>
      <c r="C79" s="71"/>
      <c r="D79" s="66"/>
      <c r="E79" s="66"/>
      <c r="F79" s="66"/>
      <c r="G79" s="66"/>
      <c r="H79" s="66"/>
      <c r="I79" s="66"/>
      <c r="J79" s="66"/>
      <c r="K79" s="66"/>
      <c r="L79" s="66"/>
      <c r="M79" s="66"/>
      <c r="N79" s="66"/>
      <c r="O79" s="66"/>
      <c r="P79" s="66"/>
      <c r="Q79" s="66"/>
      <c r="R79" s="66"/>
      <c r="S79" s="66"/>
      <c r="T79" s="66"/>
    </row>
    <row r="80" spans="2:20" x14ac:dyDescent="0.35">
      <c r="B80" s="153"/>
      <c r="C80" s="71"/>
      <c r="D80" s="66"/>
      <c r="E80" s="66"/>
      <c r="F80" s="66"/>
      <c r="G80" s="66"/>
      <c r="H80" s="66"/>
      <c r="I80" s="66"/>
      <c r="J80" s="66"/>
      <c r="K80" s="66"/>
      <c r="L80" s="66"/>
      <c r="M80" s="66"/>
      <c r="N80" s="66"/>
      <c r="O80" s="66"/>
      <c r="P80" s="66"/>
      <c r="Q80" s="66"/>
      <c r="R80" s="66"/>
      <c r="S80" s="66"/>
      <c r="T80" s="66"/>
    </row>
    <row r="81" spans="2:20" x14ac:dyDescent="0.35">
      <c r="B81" s="153"/>
      <c r="C81" s="71"/>
      <c r="D81" s="66"/>
      <c r="E81" s="66"/>
      <c r="F81" s="66"/>
      <c r="G81" s="66"/>
      <c r="H81" s="66"/>
      <c r="I81" s="66"/>
      <c r="J81" s="66"/>
      <c r="K81" s="66"/>
      <c r="L81" s="66"/>
      <c r="M81" s="66"/>
      <c r="N81" s="66"/>
      <c r="O81" s="66"/>
      <c r="P81" s="66"/>
      <c r="Q81" s="66"/>
      <c r="R81" s="66"/>
      <c r="S81" s="66"/>
      <c r="T81" s="66"/>
    </row>
    <row r="82" spans="2:20" x14ac:dyDescent="0.35">
      <c r="B82" s="153"/>
      <c r="C82" s="71"/>
      <c r="D82" s="66"/>
      <c r="E82" s="66"/>
      <c r="F82" s="66"/>
      <c r="G82" s="66"/>
      <c r="H82" s="66"/>
      <c r="I82" s="66"/>
      <c r="J82" s="66"/>
      <c r="K82" s="66"/>
      <c r="L82" s="66"/>
      <c r="M82" s="66"/>
      <c r="N82" s="66"/>
      <c r="O82" s="66"/>
      <c r="P82" s="66"/>
      <c r="Q82" s="66"/>
      <c r="R82" s="66"/>
      <c r="S82" s="66"/>
      <c r="T82" s="66"/>
    </row>
    <row r="83" spans="2:20" x14ac:dyDescent="0.35">
      <c r="B83" s="153"/>
      <c r="C83" s="71"/>
      <c r="D83" s="66"/>
      <c r="E83" s="66"/>
      <c r="F83" s="66"/>
      <c r="G83" s="66"/>
      <c r="H83" s="66"/>
      <c r="I83" s="66"/>
      <c r="J83" s="66"/>
      <c r="K83" s="66"/>
      <c r="L83" s="66"/>
      <c r="M83" s="66"/>
      <c r="N83" s="66"/>
      <c r="O83" s="66"/>
      <c r="P83" s="66"/>
      <c r="Q83" s="66"/>
      <c r="R83" s="66"/>
      <c r="S83" s="66"/>
      <c r="T83" s="66"/>
    </row>
    <row r="84" spans="2:20" x14ac:dyDescent="0.35">
      <c r="B84" s="153"/>
      <c r="C84" s="71"/>
      <c r="D84" s="66"/>
      <c r="E84" s="66"/>
      <c r="F84" s="66"/>
      <c r="G84" s="66"/>
      <c r="H84" s="66"/>
      <c r="I84" s="66"/>
      <c r="J84" s="66"/>
      <c r="K84" s="66"/>
      <c r="L84" s="66"/>
      <c r="M84" s="66"/>
      <c r="N84" s="66"/>
      <c r="O84" s="66"/>
      <c r="P84" s="66"/>
      <c r="Q84" s="66"/>
      <c r="R84" s="66"/>
      <c r="S84" s="66"/>
      <c r="T84" s="66"/>
    </row>
    <row r="85" spans="2:20" x14ac:dyDescent="0.35">
      <c r="B85" s="153"/>
      <c r="C85" s="71"/>
      <c r="D85" s="66"/>
      <c r="E85" s="66"/>
      <c r="F85" s="66"/>
      <c r="G85" s="66"/>
      <c r="H85" s="66"/>
      <c r="I85" s="66"/>
      <c r="J85" s="66"/>
      <c r="K85" s="66"/>
      <c r="L85" s="66"/>
      <c r="M85" s="66"/>
      <c r="N85" s="66"/>
      <c r="O85" s="66"/>
      <c r="P85" s="66"/>
      <c r="Q85" s="66"/>
      <c r="R85" s="66"/>
      <c r="S85" s="66"/>
      <c r="T85" s="66"/>
    </row>
    <row r="86" spans="2:20" x14ac:dyDescent="0.35">
      <c r="B86" s="153"/>
      <c r="C86" s="71"/>
      <c r="D86" s="66"/>
      <c r="E86" s="66"/>
      <c r="F86" s="66"/>
      <c r="G86" s="66"/>
      <c r="H86" s="66"/>
      <c r="I86" s="66"/>
      <c r="J86" s="66"/>
      <c r="K86" s="66"/>
      <c r="L86" s="66"/>
      <c r="M86" s="66"/>
      <c r="N86" s="66"/>
      <c r="O86" s="66"/>
      <c r="P86" s="66"/>
      <c r="Q86" s="66"/>
      <c r="R86" s="66"/>
      <c r="S86" s="66"/>
      <c r="T86" s="66"/>
    </row>
    <row r="87" spans="2:20" x14ac:dyDescent="0.35">
      <c r="B87" s="153"/>
      <c r="C87" s="71"/>
      <c r="D87" s="66"/>
      <c r="E87" s="66"/>
      <c r="F87" s="66"/>
      <c r="G87" s="66"/>
      <c r="H87" s="66"/>
      <c r="I87" s="66"/>
      <c r="J87" s="66"/>
      <c r="K87" s="66"/>
      <c r="L87" s="66"/>
      <c r="M87" s="66"/>
      <c r="N87" s="66"/>
      <c r="O87" s="66"/>
      <c r="P87" s="66"/>
      <c r="Q87" s="66"/>
      <c r="R87" s="66"/>
      <c r="S87" s="66"/>
      <c r="T87" s="66"/>
    </row>
    <row r="88" spans="2:20" x14ac:dyDescent="0.35">
      <c r="B88" s="153"/>
      <c r="C88" s="71"/>
      <c r="D88" s="66"/>
      <c r="E88" s="66"/>
      <c r="F88" s="66"/>
      <c r="G88" s="66"/>
      <c r="H88" s="66"/>
      <c r="I88" s="66"/>
      <c r="J88" s="66"/>
      <c r="K88" s="66"/>
      <c r="L88" s="66"/>
      <c r="M88" s="66"/>
      <c r="N88" s="66"/>
      <c r="O88" s="66"/>
      <c r="P88" s="66"/>
      <c r="Q88" s="66"/>
      <c r="R88" s="66"/>
      <c r="S88" s="66"/>
      <c r="T88" s="66"/>
    </row>
    <row r="89" spans="2:20" x14ac:dyDescent="0.35">
      <c r="B89" s="153"/>
      <c r="C89" s="71"/>
      <c r="D89" s="66"/>
      <c r="E89" s="66"/>
      <c r="F89" s="66"/>
      <c r="G89" s="66"/>
      <c r="H89" s="66"/>
      <c r="I89" s="66"/>
      <c r="J89" s="66"/>
      <c r="K89" s="66"/>
      <c r="L89" s="66"/>
      <c r="M89" s="66"/>
      <c r="N89" s="66"/>
      <c r="O89" s="66"/>
      <c r="P89" s="66"/>
      <c r="Q89" s="66"/>
      <c r="R89" s="66"/>
      <c r="S89" s="66"/>
      <c r="T89" s="66"/>
    </row>
    <row r="90" spans="2:20" x14ac:dyDescent="0.35">
      <c r="B90" s="153"/>
      <c r="C90" s="71"/>
      <c r="D90" s="66"/>
      <c r="E90" s="66"/>
      <c r="F90" s="66"/>
      <c r="G90" s="66"/>
      <c r="H90" s="66"/>
      <c r="I90" s="66"/>
      <c r="J90" s="66"/>
      <c r="K90" s="66"/>
      <c r="L90" s="66"/>
      <c r="M90" s="66"/>
      <c r="N90" s="66"/>
      <c r="O90" s="66"/>
      <c r="P90" s="66"/>
      <c r="Q90" s="66"/>
      <c r="R90" s="66"/>
      <c r="S90" s="66"/>
      <c r="T90" s="66"/>
    </row>
    <row r="91" spans="2:20" x14ac:dyDescent="0.35">
      <c r="B91" s="153"/>
      <c r="C91" s="71"/>
      <c r="D91" s="66"/>
      <c r="E91" s="66"/>
      <c r="F91" s="66"/>
      <c r="G91" s="66"/>
      <c r="H91" s="66"/>
      <c r="I91" s="66"/>
      <c r="J91" s="66"/>
      <c r="K91" s="66"/>
      <c r="L91" s="66"/>
      <c r="M91" s="66"/>
      <c r="N91" s="66"/>
      <c r="O91" s="66"/>
      <c r="P91" s="66"/>
      <c r="Q91" s="66"/>
      <c r="R91" s="66"/>
      <c r="S91" s="66"/>
      <c r="T91" s="66"/>
    </row>
    <row r="92" spans="2:20" x14ac:dyDescent="0.35">
      <c r="B92" s="153"/>
      <c r="C92" s="71"/>
      <c r="D92" s="66"/>
      <c r="E92" s="66"/>
      <c r="F92" s="66"/>
      <c r="G92" s="66"/>
      <c r="H92" s="66"/>
      <c r="I92" s="66"/>
      <c r="J92" s="66"/>
      <c r="K92" s="66"/>
      <c r="L92" s="66"/>
      <c r="M92" s="66"/>
      <c r="N92" s="66"/>
      <c r="O92" s="66"/>
      <c r="P92" s="66"/>
      <c r="Q92" s="66"/>
      <c r="R92" s="66"/>
      <c r="S92" s="66"/>
      <c r="T92" s="66"/>
    </row>
    <row r="93" spans="2:20" x14ac:dyDescent="0.35">
      <c r="B93" s="153"/>
      <c r="C93" s="71"/>
      <c r="D93" s="66"/>
      <c r="E93" s="66"/>
      <c r="F93" s="66"/>
      <c r="G93" s="66"/>
      <c r="H93" s="66"/>
      <c r="I93" s="66"/>
      <c r="J93" s="66"/>
      <c r="K93" s="66"/>
      <c r="L93" s="66"/>
      <c r="M93" s="66"/>
      <c r="N93" s="66"/>
      <c r="O93" s="66"/>
      <c r="P93" s="66"/>
      <c r="Q93" s="66"/>
      <c r="R93" s="66"/>
      <c r="S93" s="66"/>
      <c r="T93" s="66"/>
    </row>
    <row r="94" spans="2:20" x14ac:dyDescent="0.35">
      <c r="B94" s="153"/>
      <c r="C94" s="71"/>
      <c r="D94" s="66"/>
      <c r="E94" s="66"/>
      <c r="F94" s="66"/>
      <c r="G94" s="66"/>
      <c r="H94" s="66"/>
      <c r="I94" s="66"/>
      <c r="J94" s="66"/>
      <c r="K94" s="66"/>
      <c r="L94" s="66"/>
      <c r="M94" s="66"/>
      <c r="N94" s="66"/>
      <c r="O94" s="66"/>
      <c r="P94" s="66"/>
      <c r="Q94" s="66"/>
      <c r="R94" s="66"/>
      <c r="S94" s="66"/>
      <c r="T94" s="66"/>
    </row>
    <row r="95" spans="2:20" x14ac:dyDescent="0.35">
      <c r="B95" s="153"/>
      <c r="C95" s="71"/>
      <c r="D95" s="66"/>
      <c r="E95" s="66"/>
      <c r="F95" s="66"/>
      <c r="G95" s="66"/>
      <c r="H95" s="66"/>
      <c r="I95" s="66"/>
      <c r="J95" s="66"/>
      <c r="K95" s="66"/>
      <c r="L95" s="66"/>
      <c r="M95" s="66"/>
      <c r="N95" s="66"/>
      <c r="O95" s="66"/>
      <c r="P95" s="66"/>
      <c r="Q95" s="66"/>
      <c r="R95" s="66"/>
      <c r="S95" s="66"/>
      <c r="T95" s="66"/>
    </row>
    <row r="96" spans="2:20" x14ac:dyDescent="0.35">
      <c r="B96" s="153"/>
      <c r="C96" s="71"/>
      <c r="D96" s="66"/>
      <c r="E96" s="66"/>
      <c r="F96" s="66"/>
      <c r="G96" s="66"/>
      <c r="H96" s="66"/>
      <c r="I96" s="66"/>
      <c r="J96" s="66"/>
      <c r="K96" s="66"/>
      <c r="L96" s="66"/>
      <c r="M96" s="66"/>
      <c r="N96" s="66"/>
      <c r="O96" s="66"/>
      <c r="P96" s="66"/>
      <c r="Q96" s="66"/>
      <c r="R96" s="66"/>
      <c r="S96" s="66"/>
      <c r="T96" s="66"/>
    </row>
    <row r="97" spans="2:20" x14ac:dyDescent="0.35">
      <c r="B97" s="153"/>
      <c r="C97" s="71"/>
      <c r="D97" s="66"/>
      <c r="E97" s="66"/>
      <c r="F97" s="66"/>
      <c r="G97" s="66"/>
      <c r="H97" s="66"/>
      <c r="I97" s="66"/>
      <c r="J97" s="66"/>
      <c r="K97" s="66"/>
      <c r="L97" s="66"/>
      <c r="M97" s="66"/>
      <c r="N97" s="66"/>
      <c r="O97" s="66"/>
      <c r="P97" s="66"/>
      <c r="Q97" s="66"/>
      <c r="R97" s="66"/>
      <c r="S97" s="66"/>
      <c r="T97" s="66"/>
    </row>
    <row r="98" spans="2:20" x14ac:dyDescent="0.35">
      <c r="B98" s="153"/>
      <c r="C98" s="71"/>
      <c r="D98" s="66"/>
      <c r="E98" s="66"/>
      <c r="F98" s="66"/>
      <c r="G98" s="66"/>
      <c r="H98" s="66"/>
      <c r="I98" s="66"/>
      <c r="J98" s="66"/>
      <c r="K98" s="66"/>
      <c r="L98" s="66"/>
      <c r="M98" s="66"/>
      <c r="N98" s="66"/>
      <c r="O98" s="66"/>
      <c r="P98" s="66"/>
      <c r="Q98" s="66"/>
      <c r="R98" s="66"/>
      <c r="S98" s="66"/>
      <c r="T98" s="66"/>
    </row>
    <row r="99" spans="2:20" x14ac:dyDescent="0.35">
      <c r="B99" s="153"/>
      <c r="C99" s="66"/>
      <c r="D99" s="66"/>
      <c r="E99" s="66"/>
      <c r="F99" s="66"/>
      <c r="G99" s="66"/>
      <c r="H99" s="66"/>
      <c r="I99" s="66"/>
      <c r="J99" s="66"/>
      <c r="K99" s="66"/>
      <c r="L99" s="66"/>
      <c r="M99" s="66"/>
      <c r="N99" s="66"/>
      <c r="O99" s="66"/>
      <c r="P99" s="66"/>
      <c r="Q99" s="66"/>
      <c r="R99" s="66"/>
      <c r="S99" s="66"/>
      <c r="T99" s="66"/>
    </row>
    <row r="100" spans="2:20" x14ac:dyDescent="0.35">
      <c r="B100" s="153"/>
      <c r="C100" s="66"/>
      <c r="D100" s="66"/>
      <c r="E100" s="66"/>
      <c r="F100" s="66"/>
      <c r="G100" s="66"/>
      <c r="H100" s="66"/>
      <c r="I100" s="66"/>
      <c r="J100" s="66"/>
      <c r="K100" s="66"/>
      <c r="L100" s="66"/>
      <c r="M100" s="66"/>
      <c r="N100" s="66"/>
      <c r="O100" s="66"/>
      <c r="P100" s="66"/>
      <c r="Q100" s="66"/>
      <c r="R100" s="66"/>
      <c r="S100" s="66"/>
      <c r="T100" s="66"/>
    </row>
    <row r="101" spans="2:20" x14ac:dyDescent="0.35">
      <c r="B101" s="153"/>
      <c r="C101" s="66"/>
      <c r="D101" s="66"/>
      <c r="E101" s="66"/>
      <c r="F101" s="66"/>
      <c r="G101" s="66"/>
      <c r="H101" s="66"/>
      <c r="I101" s="66"/>
      <c r="J101" s="66"/>
      <c r="K101" s="66"/>
      <c r="L101" s="66"/>
      <c r="M101" s="66"/>
      <c r="N101" s="66"/>
      <c r="O101" s="66"/>
      <c r="P101" s="66"/>
      <c r="Q101" s="66"/>
      <c r="R101" s="66"/>
      <c r="S101" s="66"/>
      <c r="T101" s="66"/>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3"/>
  <sheetViews>
    <sheetView workbookViewId="0">
      <selection activeCell="N36" sqref="N36"/>
    </sheetView>
  </sheetViews>
  <sheetFormatPr defaultRowHeight="14.5" x14ac:dyDescent="0.35"/>
  <sheetData>
    <row r="1" spans="1:18" x14ac:dyDescent="0.35">
      <c r="A1" s="30" t="s">
        <v>546</v>
      </c>
    </row>
    <row r="13" spans="1:18" x14ac:dyDescent="0.35">
      <c r="C13" s="66" t="s">
        <v>1164</v>
      </c>
    </row>
    <row r="14" spans="1:18" x14ac:dyDescent="0.35">
      <c r="B14" s="30"/>
      <c r="C14" s="66"/>
      <c r="D14" s="66"/>
      <c r="E14" s="66"/>
      <c r="F14" s="66"/>
      <c r="G14" s="66"/>
      <c r="H14" s="66"/>
      <c r="I14" s="66"/>
      <c r="J14" s="66"/>
      <c r="K14" s="66"/>
      <c r="L14" s="66"/>
      <c r="M14" s="66"/>
      <c r="N14" s="66"/>
      <c r="O14" s="66"/>
      <c r="P14" s="66"/>
      <c r="Q14" s="66"/>
      <c r="R14" s="66"/>
    </row>
    <row r="15" spans="1:18" x14ac:dyDescent="0.35">
      <c r="B15" s="66"/>
      <c r="C15" s="30" t="s">
        <v>547</v>
      </c>
      <c r="D15" s="71" t="s">
        <v>0</v>
      </c>
      <c r="E15" s="71" t="s">
        <v>1</v>
      </c>
      <c r="F15" s="71" t="s">
        <v>2</v>
      </c>
      <c r="G15" s="71" t="s">
        <v>3</v>
      </c>
      <c r="H15" s="71" t="s">
        <v>4</v>
      </c>
      <c r="I15" s="71" t="s">
        <v>5</v>
      </c>
      <c r="J15" s="71" t="s">
        <v>6</v>
      </c>
      <c r="K15" s="71" t="s">
        <v>7</v>
      </c>
      <c r="L15" s="71" t="s">
        <v>8</v>
      </c>
      <c r="M15" s="71" t="s">
        <v>9</v>
      </c>
      <c r="N15" s="71" t="s">
        <v>10</v>
      </c>
      <c r="O15" s="71" t="s">
        <v>11</v>
      </c>
    </row>
    <row r="16" spans="1:18" x14ac:dyDescent="0.35">
      <c r="B16" s="66"/>
      <c r="C16" s="66" t="s">
        <v>548</v>
      </c>
      <c r="D16" s="63">
        <f t="shared" ref="D16:H20" si="0">+(D53+D58+D63+D68+D73+D78+D83+D88+D93+D98)/10</f>
        <v>545.5</v>
      </c>
      <c r="E16" s="63">
        <f t="shared" si="0"/>
        <v>752</v>
      </c>
      <c r="F16" s="63">
        <f t="shared" si="0"/>
        <v>188.7</v>
      </c>
      <c r="G16" s="63">
        <f t="shared" si="0"/>
        <v>40.799999999999997</v>
      </c>
      <c r="H16" s="63">
        <f t="shared" si="0"/>
        <v>0</v>
      </c>
      <c r="I16" s="63">
        <f>+(I53+I58+I63+I68+I73+I78+I83+I88+I93+I98+I103)/10</f>
        <v>0</v>
      </c>
      <c r="J16" s="63">
        <f t="shared" ref="J16:O20" si="1">+(J48+J53+J58+J63+J68+J73+J78+J83+J88+J93)/10</f>
        <v>0</v>
      </c>
      <c r="K16" s="63">
        <f t="shared" si="1"/>
        <v>0.1</v>
      </c>
      <c r="L16" s="63">
        <f t="shared" si="1"/>
        <v>10.1</v>
      </c>
      <c r="M16" s="63">
        <f t="shared" si="1"/>
        <v>128.19999999999999</v>
      </c>
      <c r="N16" s="63">
        <f t="shared" si="1"/>
        <v>534.20000000000005</v>
      </c>
      <c r="O16" s="63">
        <f t="shared" si="1"/>
        <v>612.20000000000005</v>
      </c>
    </row>
    <row r="17" spans="2:18" x14ac:dyDescent="0.35">
      <c r="B17" s="66"/>
      <c r="C17" s="66" t="s">
        <v>93</v>
      </c>
      <c r="D17" s="63">
        <f t="shared" si="0"/>
        <v>767.5</v>
      </c>
      <c r="E17" s="63">
        <f t="shared" si="0"/>
        <v>469.2</v>
      </c>
      <c r="F17" s="63">
        <f t="shared" si="0"/>
        <v>31.1</v>
      </c>
      <c r="G17" s="63">
        <f t="shared" si="0"/>
        <v>9.9</v>
      </c>
      <c r="H17" s="63">
        <f t="shared" si="0"/>
        <v>0</v>
      </c>
      <c r="I17" s="63">
        <f>+(I54+I59+I64+I69+I74+I79+I84+I89+I94+I99+I104)/10</f>
        <v>0</v>
      </c>
      <c r="J17" s="63">
        <f t="shared" si="1"/>
        <v>0</v>
      </c>
      <c r="K17" s="63">
        <f t="shared" si="1"/>
        <v>0.7</v>
      </c>
      <c r="L17" s="63">
        <f t="shared" si="1"/>
        <v>27.5</v>
      </c>
      <c r="M17" s="63">
        <f t="shared" si="1"/>
        <v>610</v>
      </c>
      <c r="N17" s="63">
        <f t="shared" si="1"/>
        <v>1665</v>
      </c>
      <c r="O17" s="63">
        <f t="shared" si="1"/>
        <v>1119.4000000000001</v>
      </c>
    </row>
    <row r="18" spans="2:18" x14ac:dyDescent="0.35">
      <c r="B18" s="66"/>
      <c r="C18" s="66" t="s">
        <v>1166</v>
      </c>
      <c r="D18" s="63">
        <f t="shared" si="0"/>
        <v>239.6</v>
      </c>
      <c r="E18" s="63">
        <f t="shared" si="0"/>
        <v>150.69999999999999</v>
      </c>
      <c r="F18" s="63">
        <f t="shared" si="0"/>
        <v>161</v>
      </c>
      <c r="G18" s="63">
        <f t="shared" si="0"/>
        <v>25</v>
      </c>
      <c r="H18" s="63">
        <f t="shared" si="0"/>
        <v>0</v>
      </c>
      <c r="I18" s="63">
        <f>+(I55+I60+I65+I70+I75+I80+I85+I90+I95+I100+I105)/10</f>
        <v>0</v>
      </c>
      <c r="J18" s="63">
        <f t="shared" si="1"/>
        <v>0</v>
      </c>
      <c r="K18" s="63">
        <f t="shared" si="1"/>
        <v>0.3</v>
      </c>
      <c r="L18" s="63">
        <f t="shared" si="1"/>
        <v>0.1</v>
      </c>
      <c r="M18" s="63">
        <f t="shared" si="1"/>
        <v>71.7</v>
      </c>
      <c r="N18" s="63">
        <f t="shared" si="1"/>
        <v>147</v>
      </c>
      <c r="O18" s="63">
        <f t="shared" si="1"/>
        <v>143</v>
      </c>
    </row>
    <row r="19" spans="2:18" x14ac:dyDescent="0.35">
      <c r="B19" s="66"/>
      <c r="C19" s="66" t="s">
        <v>1165</v>
      </c>
      <c r="D19" s="63">
        <f t="shared" si="0"/>
        <v>179</v>
      </c>
      <c r="E19" s="63">
        <f t="shared" si="0"/>
        <v>212</v>
      </c>
      <c r="F19" s="63">
        <f t="shared" si="0"/>
        <v>93.7</v>
      </c>
      <c r="G19" s="63">
        <f t="shared" si="0"/>
        <v>7.6</v>
      </c>
      <c r="H19" s="63">
        <f t="shared" si="0"/>
        <v>0</v>
      </c>
      <c r="I19" s="63">
        <f>+(I56+I61+I66+I71+I76+I81+I86+I91+I96+I101+I106)/10</f>
        <v>0</v>
      </c>
      <c r="J19" s="63">
        <f t="shared" si="1"/>
        <v>0</v>
      </c>
      <c r="K19" s="63">
        <f t="shared" si="1"/>
        <v>0</v>
      </c>
      <c r="L19" s="63">
        <f t="shared" si="1"/>
        <v>1.7</v>
      </c>
      <c r="M19" s="63">
        <f t="shared" si="1"/>
        <v>49.2</v>
      </c>
      <c r="N19" s="63">
        <f t="shared" si="1"/>
        <v>353.6</v>
      </c>
      <c r="O19" s="63">
        <f t="shared" si="1"/>
        <v>293.89999999999998</v>
      </c>
    </row>
    <row r="20" spans="2:18" x14ac:dyDescent="0.35">
      <c r="B20" s="66"/>
      <c r="C20" s="66" t="s">
        <v>550</v>
      </c>
      <c r="D20" s="63">
        <f t="shared" si="0"/>
        <v>68.400000000000006</v>
      </c>
      <c r="E20" s="63">
        <f t="shared" si="0"/>
        <v>62.1</v>
      </c>
      <c r="F20" s="63">
        <f t="shared" si="0"/>
        <v>96</v>
      </c>
      <c r="G20" s="63">
        <f t="shared" si="0"/>
        <v>101.3</v>
      </c>
      <c r="H20" s="63">
        <f t="shared" si="0"/>
        <v>0</v>
      </c>
      <c r="I20" s="63">
        <f>+(I57+I62+I67+I72+I77+I82+I87+I92+I97+I102+I107)/10</f>
        <v>0</v>
      </c>
      <c r="J20" s="63">
        <f t="shared" si="1"/>
        <v>0</v>
      </c>
      <c r="K20" s="63">
        <f t="shared" si="1"/>
        <v>0.1</v>
      </c>
      <c r="L20" s="63">
        <f t="shared" si="1"/>
        <v>10.199999999999999</v>
      </c>
      <c r="M20" s="63">
        <f t="shared" si="1"/>
        <v>270</v>
      </c>
      <c r="N20" s="63">
        <f t="shared" si="1"/>
        <v>121.6</v>
      </c>
      <c r="O20" s="63">
        <f t="shared" si="1"/>
        <v>83.4</v>
      </c>
    </row>
    <row r="21" spans="2:18" x14ac:dyDescent="0.35">
      <c r="B21" s="66"/>
      <c r="C21" s="66"/>
      <c r="E21" s="156"/>
      <c r="F21" s="156"/>
      <c r="G21" s="156"/>
      <c r="H21" s="156"/>
      <c r="I21" s="156"/>
      <c r="J21" s="156"/>
      <c r="K21" s="156"/>
      <c r="L21" s="156"/>
      <c r="M21" s="156"/>
      <c r="N21" s="156"/>
      <c r="O21" s="156"/>
      <c r="P21" s="156"/>
    </row>
    <row r="22" spans="2:18" x14ac:dyDescent="0.35">
      <c r="B22" s="66"/>
      <c r="C22" s="66"/>
      <c r="E22" s="71"/>
      <c r="F22" s="71"/>
      <c r="G22" s="71"/>
      <c r="H22" s="71"/>
      <c r="I22" s="71"/>
      <c r="J22" s="71"/>
      <c r="K22" s="71"/>
      <c r="L22" s="71"/>
      <c r="M22" s="71"/>
      <c r="N22" s="71"/>
      <c r="O22" s="71"/>
      <c r="P22" s="71"/>
    </row>
    <row r="23" spans="2:18" x14ac:dyDescent="0.35">
      <c r="B23" s="66"/>
      <c r="C23" s="66"/>
      <c r="D23" s="66"/>
      <c r="E23" s="71"/>
      <c r="F23" s="71"/>
      <c r="G23" s="71"/>
      <c r="H23" s="71"/>
      <c r="I23" s="71"/>
      <c r="J23" s="71"/>
      <c r="K23" s="71"/>
      <c r="L23" s="71"/>
      <c r="M23" s="71"/>
      <c r="N23" s="71"/>
      <c r="O23" s="71"/>
      <c r="P23" s="71"/>
      <c r="Q23" s="66"/>
      <c r="R23" s="66"/>
    </row>
    <row r="24" spans="2:18" x14ac:dyDescent="0.35">
      <c r="B24" s="66"/>
      <c r="C24" s="66"/>
      <c r="D24" s="66"/>
      <c r="E24" s="71"/>
      <c r="F24" s="71"/>
      <c r="G24" s="71"/>
      <c r="H24" s="71"/>
      <c r="I24" s="71"/>
      <c r="J24" s="71"/>
      <c r="K24" s="71"/>
      <c r="L24" s="71"/>
      <c r="M24" s="71"/>
      <c r="N24" s="71"/>
      <c r="O24" s="71"/>
      <c r="P24" s="71"/>
      <c r="Q24" s="66"/>
      <c r="R24" s="66"/>
    </row>
    <row r="25" spans="2:18" x14ac:dyDescent="0.35">
      <c r="B25" s="66"/>
      <c r="O25" s="71"/>
      <c r="P25" s="71"/>
      <c r="Q25" s="66"/>
      <c r="R25" s="66"/>
    </row>
    <row r="26" spans="2:18" x14ac:dyDescent="0.35">
      <c r="B26" s="66"/>
      <c r="O26" s="71"/>
      <c r="P26" s="71"/>
      <c r="Q26" s="66"/>
      <c r="R26" s="66"/>
    </row>
    <row r="27" spans="2:18" x14ac:dyDescent="0.35">
      <c r="B27" s="66"/>
      <c r="O27" s="71"/>
      <c r="P27" s="71"/>
      <c r="Q27" s="66"/>
      <c r="R27" s="66"/>
    </row>
    <row r="28" spans="2:18" x14ac:dyDescent="0.35">
      <c r="B28" s="66"/>
      <c r="O28" s="71"/>
      <c r="P28" s="71"/>
      <c r="Q28" s="66"/>
      <c r="R28" s="66"/>
    </row>
    <row r="29" spans="2:18" x14ac:dyDescent="0.35">
      <c r="B29" s="66"/>
      <c r="O29" s="71"/>
      <c r="P29" s="71"/>
      <c r="Q29" s="66"/>
      <c r="R29" s="66"/>
    </row>
    <row r="30" spans="2:18" x14ac:dyDescent="0.35">
      <c r="B30" s="66"/>
      <c r="O30" s="71"/>
      <c r="P30" s="71"/>
      <c r="Q30" s="66"/>
      <c r="R30" s="66"/>
    </row>
    <row r="31" spans="2:18" x14ac:dyDescent="0.35">
      <c r="B31" s="66"/>
      <c r="O31" s="71"/>
      <c r="P31" s="71"/>
      <c r="Q31" s="66"/>
      <c r="R31" s="66"/>
    </row>
    <row r="32" spans="2:18" x14ac:dyDescent="0.35">
      <c r="B32" s="66"/>
      <c r="O32" s="71"/>
      <c r="P32" s="71"/>
      <c r="Q32" s="66"/>
      <c r="R32" s="66"/>
    </row>
    <row r="33" spans="2:18" x14ac:dyDescent="0.35">
      <c r="B33" s="66"/>
      <c r="O33" s="71"/>
      <c r="P33" s="71"/>
      <c r="Q33" s="66"/>
      <c r="R33" s="66"/>
    </row>
    <row r="34" spans="2:18" x14ac:dyDescent="0.35">
      <c r="B34" s="66"/>
      <c r="C34" s="66" t="s">
        <v>1172</v>
      </c>
      <c r="D34" s="66"/>
      <c r="E34" s="71"/>
      <c r="F34" s="71"/>
      <c r="G34" s="71"/>
      <c r="H34" s="71"/>
      <c r="I34" s="71"/>
      <c r="J34" s="71"/>
      <c r="K34" s="71"/>
      <c r="L34" s="71"/>
      <c r="M34" s="71"/>
      <c r="N34" s="71"/>
      <c r="O34" s="71"/>
      <c r="P34" s="71"/>
      <c r="Q34" s="66"/>
      <c r="R34" s="66"/>
    </row>
    <row r="35" spans="2:18" x14ac:dyDescent="0.35">
      <c r="B35" s="66"/>
      <c r="C35" s="75" t="s">
        <v>1173</v>
      </c>
      <c r="D35" s="66"/>
      <c r="E35" s="71"/>
      <c r="F35" s="71"/>
      <c r="G35" s="71"/>
      <c r="H35" s="71"/>
      <c r="I35" s="71"/>
      <c r="J35" s="71"/>
      <c r="K35" s="71"/>
      <c r="L35" s="71"/>
      <c r="M35" s="71"/>
      <c r="N35" s="71"/>
      <c r="O35" s="66"/>
      <c r="P35" s="66"/>
      <c r="Q35" s="66"/>
      <c r="R35" s="66"/>
    </row>
    <row r="36" spans="2:18" x14ac:dyDescent="0.35">
      <c r="B36" s="66"/>
      <c r="C36" s="66"/>
      <c r="D36" s="66"/>
      <c r="E36" s="71"/>
      <c r="F36" s="71"/>
      <c r="G36" s="71"/>
      <c r="H36" s="71"/>
      <c r="I36" s="71"/>
      <c r="J36" s="71"/>
      <c r="K36" s="71"/>
      <c r="L36" s="71"/>
      <c r="M36" s="71"/>
      <c r="N36" s="71"/>
      <c r="O36" s="66"/>
      <c r="P36" s="66"/>
      <c r="Q36" s="66"/>
      <c r="R36" s="66"/>
    </row>
    <row r="37" spans="2:18" x14ac:dyDescent="0.35">
      <c r="C37" s="66"/>
      <c r="D37" s="66"/>
      <c r="E37" s="71"/>
      <c r="F37" s="71"/>
      <c r="G37" s="71"/>
      <c r="H37" s="71"/>
      <c r="I37" s="71"/>
      <c r="J37" s="71"/>
      <c r="K37" s="71"/>
      <c r="L37" s="71"/>
      <c r="M37" s="71"/>
      <c r="N37" s="71"/>
      <c r="O37" s="66"/>
      <c r="P37" s="66"/>
      <c r="Q37" s="66"/>
      <c r="R37" s="66"/>
    </row>
    <row r="38" spans="2:18" x14ac:dyDescent="0.35">
      <c r="B38" s="66"/>
      <c r="C38" s="30" t="s">
        <v>227</v>
      </c>
      <c r="D38" s="71" t="s">
        <v>367</v>
      </c>
      <c r="E38" s="71" t="s">
        <v>368</v>
      </c>
      <c r="F38" s="71" t="s">
        <v>369</v>
      </c>
      <c r="G38" s="71" t="s">
        <v>370</v>
      </c>
      <c r="H38" s="71" t="s">
        <v>371</v>
      </c>
      <c r="I38" s="71" t="s">
        <v>372</v>
      </c>
      <c r="J38" s="71" t="s">
        <v>373</v>
      </c>
      <c r="K38" s="71" t="s">
        <v>374</v>
      </c>
      <c r="L38" s="71" t="s">
        <v>375</v>
      </c>
      <c r="M38" s="71" t="s">
        <v>376</v>
      </c>
      <c r="O38" s="66"/>
      <c r="P38" s="66"/>
      <c r="Q38" s="66"/>
      <c r="R38" s="66"/>
    </row>
    <row r="39" spans="2:18" x14ac:dyDescent="0.35">
      <c r="C39" s="66" t="s">
        <v>551</v>
      </c>
      <c r="D39" s="71">
        <f>+P48</f>
        <v>281.2</v>
      </c>
      <c r="E39" s="71">
        <f>+P53</f>
        <v>554</v>
      </c>
      <c r="F39" s="71">
        <f>+P58</f>
        <v>306</v>
      </c>
      <c r="G39" s="71">
        <f>+P63</f>
        <v>446.2</v>
      </c>
      <c r="H39" s="71">
        <f>+P68</f>
        <v>890</v>
      </c>
      <c r="I39" s="71">
        <f>+P73</f>
        <v>784</v>
      </c>
      <c r="J39" s="71">
        <f>+P78</f>
        <v>438.4</v>
      </c>
      <c r="K39" s="71">
        <f>+P83</f>
        <v>890.6</v>
      </c>
      <c r="L39" s="71">
        <f>+P88</f>
        <v>216.8</v>
      </c>
      <c r="M39" s="71">
        <f>+P93</f>
        <v>337</v>
      </c>
    </row>
    <row r="40" spans="2:18" x14ac:dyDescent="0.35">
      <c r="C40" s="66" t="s">
        <v>93</v>
      </c>
      <c r="D40" s="71">
        <f>+P49</f>
        <v>1440</v>
      </c>
      <c r="E40" s="71">
        <f>+P54</f>
        <v>2680</v>
      </c>
      <c r="F40" s="71">
        <f>+P59</f>
        <v>501.2</v>
      </c>
      <c r="G40" s="71">
        <f>+P64</f>
        <v>479.2</v>
      </c>
      <c r="H40" s="71">
        <f>+P69</f>
        <v>871.6</v>
      </c>
      <c r="I40" s="71">
        <f>+P74</f>
        <v>2100</v>
      </c>
      <c r="J40" s="71">
        <f>+P79</f>
        <v>537.4</v>
      </c>
      <c r="K40" s="71">
        <f>+P84</f>
        <v>454</v>
      </c>
      <c r="L40" s="71">
        <f>+P89</f>
        <v>102.8</v>
      </c>
      <c r="M40" s="71">
        <f>+P94</f>
        <v>96</v>
      </c>
    </row>
    <row r="41" spans="2:18" x14ac:dyDescent="0.35">
      <c r="C41" s="66" t="s">
        <v>1166</v>
      </c>
      <c r="D41" s="71">
        <f>+P50</f>
        <v>0</v>
      </c>
      <c r="E41" s="71">
        <f>+P55</f>
        <v>32</v>
      </c>
      <c r="F41" s="71">
        <f>+P60</f>
        <v>242.8</v>
      </c>
      <c r="G41" s="71">
        <f>+P65</f>
        <v>364.6</v>
      </c>
      <c r="H41" s="71">
        <f>+P70</f>
        <v>212</v>
      </c>
      <c r="I41" s="71">
        <f>+P75</f>
        <v>297</v>
      </c>
      <c r="J41" s="71">
        <f>+P80</f>
        <v>275.39999999999998</v>
      </c>
      <c r="K41" s="71">
        <f>+P85</f>
        <v>24.4</v>
      </c>
      <c r="L41" s="71">
        <f>+P90</f>
        <v>44.8</v>
      </c>
      <c r="M41" s="71">
        <f>+P95</f>
        <v>11</v>
      </c>
    </row>
    <row r="42" spans="2:18" x14ac:dyDescent="0.35">
      <c r="C42" s="66" t="s">
        <v>1165</v>
      </c>
      <c r="D42" s="71">
        <f>+P51</f>
        <v>314.60000000000002</v>
      </c>
      <c r="E42" s="71">
        <f>+P56</f>
        <v>76.400000000000006</v>
      </c>
      <c r="F42" s="71">
        <f>+P61</f>
        <v>29.4</v>
      </c>
      <c r="G42" s="71">
        <f>+P66</f>
        <v>136.4</v>
      </c>
      <c r="H42" s="71">
        <f>+P71</f>
        <v>50</v>
      </c>
      <c r="I42" s="71">
        <f>+P76</f>
        <v>187</v>
      </c>
      <c r="J42" s="71">
        <f>+P81</f>
        <v>32.4</v>
      </c>
      <c r="K42" s="71">
        <f>+P86</f>
        <v>452</v>
      </c>
      <c r="L42" s="71">
        <f>+P91</f>
        <v>612.4</v>
      </c>
      <c r="M42" s="71">
        <f>+P96</f>
        <v>284.8</v>
      </c>
    </row>
    <row r="43" spans="2:18" x14ac:dyDescent="0.35">
      <c r="C43" s="66" t="s">
        <v>550</v>
      </c>
      <c r="D43" s="71">
        <f>+P52</f>
        <v>0</v>
      </c>
      <c r="E43" s="71">
        <f>+P57</f>
        <v>10</v>
      </c>
      <c r="F43" s="71">
        <f>+P62</f>
        <v>171.2</v>
      </c>
      <c r="G43" s="71">
        <f>+P67</f>
        <v>219.4</v>
      </c>
      <c r="H43" s="71">
        <f>+P72</f>
        <v>201.8</v>
      </c>
      <c r="I43" s="71">
        <f>+P77</f>
        <v>47</v>
      </c>
      <c r="J43" s="71">
        <f>+P82</f>
        <v>210</v>
      </c>
      <c r="K43" s="71">
        <f>+P87</f>
        <v>263.60000000000002</v>
      </c>
      <c r="L43" s="71">
        <f>+P92</f>
        <v>60</v>
      </c>
      <c r="M43" s="71">
        <f>+P97</f>
        <v>28</v>
      </c>
    </row>
    <row r="46" spans="2:18" x14ac:dyDescent="0.35">
      <c r="B46" s="75" t="s">
        <v>554</v>
      </c>
    </row>
    <row r="47" spans="2:18" x14ac:dyDescent="0.35">
      <c r="B47" s="543"/>
      <c r="C47" s="543"/>
      <c r="D47" s="566" t="s">
        <v>0</v>
      </c>
      <c r="E47" s="566" t="s">
        <v>1</v>
      </c>
      <c r="F47" s="566" t="s">
        <v>2</v>
      </c>
      <c r="G47" s="566" t="s">
        <v>3</v>
      </c>
      <c r="H47" s="566" t="s">
        <v>4</v>
      </c>
      <c r="I47" s="566" t="s">
        <v>5</v>
      </c>
      <c r="J47" s="566" t="s">
        <v>6</v>
      </c>
      <c r="K47" s="566" t="s">
        <v>7</v>
      </c>
      <c r="L47" s="566" t="s">
        <v>8</v>
      </c>
      <c r="M47" s="566" t="s">
        <v>9</v>
      </c>
      <c r="N47" s="566" t="s">
        <v>10</v>
      </c>
      <c r="O47" s="566" t="s">
        <v>11</v>
      </c>
      <c r="P47" s="543" t="s">
        <v>552</v>
      </c>
      <c r="Q47" s="543" t="s">
        <v>553</v>
      </c>
      <c r="R47" s="66"/>
    </row>
    <row r="48" spans="2:18" x14ac:dyDescent="0.35">
      <c r="B48" s="567">
        <v>2000</v>
      </c>
      <c r="C48" s="543" t="s">
        <v>551</v>
      </c>
      <c r="D48" s="568"/>
      <c r="E48" s="569">
        <v>150</v>
      </c>
      <c r="F48" s="569"/>
      <c r="G48" s="569"/>
      <c r="H48" s="569"/>
      <c r="I48" s="569"/>
      <c r="J48" s="569"/>
      <c r="K48" s="569"/>
      <c r="L48" s="569"/>
      <c r="M48" s="569">
        <v>56</v>
      </c>
      <c r="N48" s="569">
        <v>250</v>
      </c>
      <c r="O48" s="570">
        <v>500</v>
      </c>
      <c r="P48" s="543">
        <f>+(SUM(M48:O48)+SUM(D53:E53))/5</f>
        <v>281.2</v>
      </c>
      <c r="Q48" s="543" t="s">
        <v>367</v>
      </c>
      <c r="R48" s="66"/>
    </row>
    <row r="49" spans="2:18" x14ac:dyDescent="0.35">
      <c r="B49" s="567"/>
      <c r="C49" s="543" t="s">
        <v>93</v>
      </c>
      <c r="D49" s="571">
        <v>3000</v>
      </c>
      <c r="E49" s="572">
        <v>3500</v>
      </c>
      <c r="F49" s="572">
        <v>1500</v>
      </c>
      <c r="G49" s="572">
        <v>2500</v>
      </c>
      <c r="H49" s="572"/>
      <c r="I49" s="572"/>
      <c r="J49" s="572"/>
      <c r="K49" s="572">
        <v>4</v>
      </c>
      <c r="L49" s="572">
        <v>140</v>
      </c>
      <c r="M49" s="572">
        <v>1500</v>
      </c>
      <c r="N49" s="572">
        <v>3000</v>
      </c>
      <c r="O49" s="573">
        <v>800</v>
      </c>
      <c r="P49" s="543">
        <f>+(SUM(M49:O49)+SUM(D54:E54))/5</f>
        <v>1440</v>
      </c>
      <c r="Q49" s="543"/>
      <c r="R49" s="66"/>
    </row>
    <row r="50" spans="2:18" x14ac:dyDescent="0.35">
      <c r="B50" s="567"/>
      <c r="C50" s="543" t="s">
        <v>549</v>
      </c>
      <c r="D50" s="571"/>
      <c r="E50" s="572"/>
      <c r="F50" s="572"/>
      <c r="G50" s="572"/>
      <c r="H50" s="572"/>
      <c r="I50" s="572"/>
      <c r="J50" s="572"/>
      <c r="K50" s="572"/>
      <c r="L50" s="572"/>
      <c r="M50" s="572"/>
      <c r="N50" s="572"/>
      <c r="O50" s="573"/>
      <c r="P50" s="543">
        <f>+(SUM(M50:O50)+SUM(D55:E55))/5</f>
        <v>0</v>
      </c>
      <c r="Q50" s="543"/>
      <c r="R50" s="66"/>
    </row>
    <row r="51" spans="2:18" x14ac:dyDescent="0.35">
      <c r="B51" s="567"/>
      <c r="C51" s="543" t="s">
        <v>1167</v>
      </c>
      <c r="D51" s="571">
        <v>50</v>
      </c>
      <c r="E51" s="572">
        <v>122</v>
      </c>
      <c r="F51" s="572"/>
      <c r="G51" s="572"/>
      <c r="H51" s="572"/>
      <c r="I51" s="572"/>
      <c r="J51" s="572"/>
      <c r="K51" s="572"/>
      <c r="L51" s="572">
        <v>14</v>
      </c>
      <c r="M51" s="572">
        <v>138</v>
      </c>
      <c r="N51" s="572">
        <v>600</v>
      </c>
      <c r="O51" s="573">
        <v>465</v>
      </c>
      <c r="P51" s="543">
        <f>+(SUM(M51:O51)+SUM(D56:E56))/5</f>
        <v>314.60000000000002</v>
      </c>
      <c r="Q51" s="543"/>
      <c r="R51" s="66"/>
    </row>
    <row r="52" spans="2:18" x14ac:dyDescent="0.35">
      <c r="B52" s="567"/>
      <c r="C52" s="543" t="s">
        <v>550</v>
      </c>
      <c r="D52" s="571"/>
      <c r="E52" s="572"/>
      <c r="F52" s="572"/>
      <c r="G52" s="572"/>
      <c r="H52" s="572"/>
      <c r="I52" s="572"/>
      <c r="J52" s="572"/>
      <c r="K52" s="572"/>
      <c r="L52" s="572"/>
      <c r="M52" s="572"/>
      <c r="N52" s="572"/>
      <c r="O52" s="573"/>
      <c r="P52" s="574">
        <f t="shared" ref="P52:P101" si="2">+(SUM(M52:O52)+SUM(D57:E57))/5</f>
        <v>0</v>
      </c>
      <c r="Q52" s="543"/>
      <c r="R52" s="66"/>
    </row>
    <row r="53" spans="2:18" x14ac:dyDescent="0.35">
      <c r="B53" s="567">
        <v>2001</v>
      </c>
      <c r="C53" s="543" t="s">
        <v>551</v>
      </c>
      <c r="D53" s="571">
        <v>200</v>
      </c>
      <c r="E53" s="572">
        <v>400</v>
      </c>
      <c r="F53" s="572"/>
      <c r="G53" s="572"/>
      <c r="H53" s="572"/>
      <c r="I53" s="572"/>
      <c r="J53" s="572"/>
      <c r="K53" s="572">
        <v>1</v>
      </c>
      <c r="L53" s="572">
        <v>20</v>
      </c>
      <c r="M53" s="572">
        <v>300</v>
      </c>
      <c r="N53" s="572">
        <v>510</v>
      </c>
      <c r="O53" s="573">
        <v>810</v>
      </c>
      <c r="P53" s="543">
        <f t="shared" si="2"/>
        <v>554</v>
      </c>
      <c r="Q53" s="543" t="s">
        <v>368</v>
      </c>
      <c r="R53" s="66"/>
    </row>
    <row r="54" spans="2:18" x14ac:dyDescent="0.35">
      <c r="B54" s="543"/>
      <c r="C54" s="543" t="s">
        <v>93</v>
      </c>
      <c r="D54" s="571">
        <v>1500</v>
      </c>
      <c r="E54" s="572">
        <v>400</v>
      </c>
      <c r="F54" s="572">
        <v>12</v>
      </c>
      <c r="G54" s="572">
        <v>9</v>
      </c>
      <c r="H54" s="572"/>
      <c r="I54" s="572"/>
      <c r="J54" s="572"/>
      <c r="K54" s="572">
        <v>1</v>
      </c>
      <c r="L54" s="572">
        <v>40</v>
      </c>
      <c r="M54" s="572">
        <v>900</v>
      </c>
      <c r="N54" s="572">
        <v>3500</v>
      </c>
      <c r="O54" s="573">
        <v>5000</v>
      </c>
      <c r="P54" s="543">
        <f t="shared" si="2"/>
        <v>2680</v>
      </c>
      <c r="Q54" s="543"/>
      <c r="R54" s="66"/>
    </row>
    <row r="55" spans="2:18" x14ac:dyDescent="0.35">
      <c r="B55" s="543"/>
      <c r="C55" s="543" t="s">
        <v>549</v>
      </c>
      <c r="D55" s="571"/>
      <c r="E55" s="572"/>
      <c r="F55" s="572"/>
      <c r="G55" s="572"/>
      <c r="H55" s="572"/>
      <c r="I55" s="572"/>
      <c r="J55" s="572"/>
      <c r="K55" s="572"/>
      <c r="L55" s="572"/>
      <c r="M55" s="572"/>
      <c r="N55" s="572"/>
      <c r="O55" s="573"/>
      <c r="P55" s="574">
        <f t="shared" si="2"/>
        <v>32</v>
      </c>
      <c r="Q55" s="543"/>
      <c r="R55" s="66"/>
    </row>
    <row r="56" spans="2:18" x14ac:dyDescent="0.35">
      <c r="B56" s="543"/>
      <c r="C56" s="543" t="s">
        <v>1167</v>
      </c>
      <c r="D56" s="571">
        <v>370</v>
      </c>
      <c r="E56" s="572"/>
      <c r="F56" s="572">
        <v>70</v>
      </c>
      <c r="G56" s="572"/>
      <c r="H56" s="572"/>
      <c r="I56" s="572"/>
      <c r="J56" s="572"/>
      <c r="K56" s="572"/>
      <c r="L56" s="572"/>
      <c r="M56" s="572">
        <v>1</v>
      </c>
      <c r="N56" s="572">
        <v>230</v>
      </c>
      <c r="O56" s="573">
        <v>1</v>
      </c>
      <c r="P56" s="543">
        <f>+(SUM(M56:O56)+SUM(D61:E61))/5</f>
        <v>76.400000000000006</v>
      </c>
      <c r="Q56" s="543"/>
      <c r="R56" s="66"/>
    </row>
    <row r="57" spans="2:18" x14ac:dyDescent="0.35">
      <c r="B57" s="543"/>
      <c r="C57" s="543" t="s">
        <v>550</v>
      </c>
      <c r="D57" s="571"/>
      <c r="E57" s="572"/>
      <c r="F57" s="572"/>
      <c r="G57" s="572"/>
      <c r="H57" s="572"/>
      <c r="I57" s="572"/>
      <c r="J57" s="572"/>
      <c r="K57" s="572"/>
      <c r="L57" s="572"/>
      <c r="M57" s="572"/>
      <c r="N57" s="572"/>
      <c r="O57" s="573"/>
      <c r="P57" s="574">
        <f t="shared" si="2"/>
        <v>10</v>
      </c>
      <c r="Q57" s="543"/>
      <c r="R57" s="66"/>
    </row>
    <row r="58" spans="2:18" x14ac:dyDescent="0.35">
      <c r="B58" s="543">
        <v>2002</v>
      </c>
      <c r="C58" s="543" t="s">
        <v>551</v>
      </c>
      <c r="D58" s="571">
        <v>150</v>
      </c>
      <c r="E58" s="572">
        <v>1000</v>
      </c>
      <c r="F58" s="572"/>
      <c r="G58" s="572"/>
      <c r="H58" s="572"/>
      <c r="I58" s="572"/>
      <c r="J58" s="572"/>
      <c r="K58" s="572"/>
      <c r="L58" s="572"/>
      <c r="M58" s="572"/>
      <c r="N58" s="572">
        <v>400</v>
      </c>
      <c r="O58" s="573">
        <v>570</v>
      </c>
      <c r="P58" s="543">
        <f t="shared" si="2"/>
        <v>306</v>
      </c>
      <c r="Q58" s="543" t="s">
        <v>369</v>
      </c>
      <c r="R58" s="66"/>
    </row>
    <row r="59" spans="2:18" x14ac:dyDescent="0.35">
      <c r="B59" s="543"/>
      <c r="C59" s="543" t="s">
        <v>93</v>
      </c>
      <c r="D59" s="571">
        <v>2000</v>
      </c>
      <c r="E59" s="572">
        <v>2000</v>
      </c>
      <c r="F59" s="572">
        <v>192</v>
      </c>
      <c r="G59" s="572">
        <v>36</v>
      </c>
      <c r="H59" s="572"/>
      <c r="I59" s="572"/>
      <c r="J59" s="572"/>
      <c r="K59" s="572"/>
      <c r="L59" s="572">
        <v>60</v>
      </c>
      <c r="M59" s="572">
        <v>250</v>
      </c>
      <c r="N59" s="572">
        <v>1200</v>
      </c>
      <c r="O59" s="573">
        <v>1000</v>
      </c>
      <c r="P59" s="543">
        <f t="shared" si="2"/>
        <v>501.2</v>
      </c>
      <c r="Q59" s="543"/>
      <c r="R59" s="66"/>
    </row>
    <row r="60" spans="2:18" x14ac:dyDescent="0.35">
      <c r="B60" s="543"/>
      <c r="C60" s="543" t="s">
        <v>549</v>
      </c>
      <c r="D60" s="571">
        <v>40</v>
      </c>
      <c r="E60" s="572">
        <v>120</v>
      </c>
      <c r="F60" s="572">
        <v>250</v>
      </c>
      <c r="G60" s="572">
        <v>150</v>
      </c>
      <c r="H60" s="572"/>
      <c r="I60" s="572"/>
      <c r="J60" s="572"/>
      <c r="K60" s="572"/>
      <c r="L60" s="572"/>
      <c r="M60" s="572">
        <v>130</v>
      </c>
      <c r="N60" s="572">
        <v>250</v>
      </c>
      <c r="O60" s="573">
        <v>150</v>
      </c>
      <c r="P60" s="543">
        <f t="shared" si="2"/>
        <v>242.8</v>
      </c>
      <c r="Q60" s="543"/>
      <c r="R60" s="66"/>
    </row>
    <row r="61" spans="2:18" x14ac:dyDescent="0.35">
      <c r="B61" s="543"/>
      <c r="C61" s="543" t="s">
        <v>1167</v>
      </c>
      <c r="D61" s="571">
        <v>100</v>
      </c>
      <c r="E61" s="572">
        <v>50</v>
      </c>
      <c r="F61" s="572"/>
      <c r="G61" s="572"/>
      <c r="H61" s="572"/>
      <c r="I61" s="572"/>
      <c r="J61" s="572"/>
      <c r="K61" s="572"/>
      <c r="L61" s="572"/>
      <c r="M61" s="572">
        <v>120</v>
      </c>
      <c r="N61" s="572">
        <v>25</v>
      </c>
      <c r="O61" s="573">
        <v>1</v>
      </c>
      <c r="P61" s="543">
        <f>+(SUM(M61:O61)+SUM(D66:E66))/5</f>
        <v>29.4</v>
      </c>
      <c r="Q61" s="543"/>
      <c r="R61" s="66"/>
    </row>
    <row r="62" spans="2:18" x14ac:dyDescent="0.35">
      <c r="B62" s="543"/>
      <c r="C62" s="543" t="s">
        <v>550</v>
      </c>
      <c r="D62" s="571">
        <v>50</v>
      </c>
      <c r="E62" s="572"/>
      <c r="F62" s="572"/>
      <c r="G62" s="572">
        <v>1</v>
      </c>
      <c r="H62" s="572"/>
      <c r="I62" s="572"/>
      <c r="J62" s="572"/>
      <c r="K62" s="572"/>
      <c r="L62" s="572"/>
      <c r="M62" s="572">
        <v>500</v>
      </c>
      <c r="N62" s="572">
        <v>60</v>
      </c>
      <c r="O62" s="573">
        <v>200</v>
      </c>
      <c r="P62" s="543">
        <f t="shared" si="2"/>
        <v>171.2</v>
      </c>
      <c r="Q62" s="543"/>
      <c r="R62" s="66"/>
    </row>
    <row r="63" spans="2:18" x14ac:dyDescent="0.35">
      <c r="B63" s="543">
        <v>2003</v>
      </c>
      <c r="C63" s="543" t="s">
        <v>551</v>
      </c>
      <c r="D63" s="571">
        <v>200</v>
      </c>
      <c r="E63" s="572">
        <v>360</v>
      </c>
      <c r="F63" s="572">
        <v>416</v>
      </c>
      <c r="G63" s="572">
        <v>8</v>
      </c>
      <c r="H63" s="572"/>
      <c r="I63" s="572"/>
      <c r="J63" s="572"/>
      <c r="K63" s="572"/>
      <c r="L63" s="572"/>
      <c r="M63" s="572">
        <v>6</v>
      </c>
      <c r="N63" s="572">
        <v>700</v>
      </c>
      <c r="O63" s="573">
        <v>450</v>
      </c>
      <c r="P63" s="543">
        <f t="shared" si="2"/>
        <v>446.2</v>
      </c>
      <c r="Q63" s="543" t="s">
        <v>370</v>
      </c>
      <c r="R63" s="66"/>
    </row>
    <row r="64" spans="2:18" x14ac:dyDescent="0.35">
      <c r="B64" s="543"/>
      <c r="C64" s="543" t="s">
        <v>93</v>
      </c>
      <c r="D64" s="571">
        <v>40</v>
      </c>
      <c r="E64" s="572">
        <v>16</v>
      </c>
      <c r="F64" s="572">
        <v>26</v>
      </c>
      <c r="G64" s="572">
        <v>31</v>
      </c>
      <c r="H64" s="572"/>
      <c r="I64" s="572"/>
      <c r="J64" s="572"/>
      <c r="K64" s="572">
        <v>2</v>
      </c>
      <c r="L64" s="572">
        <v>2</v>
      </c>
      <c r="M64" s="572">
        <v>200</v>
      </c>
      <c r="N64" s="572">
        <v>550</v>
      </c>
      <c r="O64" s="573">
        <v>120</v>
      </c>
      <c r="P64" s="543">
        <f t="shared" si="2"/>
        <v>479.2</v>
      </c>
      <c r="Q64" s="543"/>
      <c r="R64" s="66"/>
    </row>
    <row r="65" spans="2:19" x14ac:dyDescent="0.35">
      <c r="B65" s="543"/>
      <c r="C65" s="543" t="s">
        <v>549</v>
      </c>
      <c r="D65" s="571">
        <v>400</v>
      </c>
      <c r="E65" s="572">
        <v>284</v>
      </c>
      <c r="F65" s="572">
        <v>60</v>
      </c>
      <c r="G65" s="572">
        <v>60</v>
      </c>
      <c r="H65" s="572"/>
      <c r="I65" s="572"/>
      <c r="J65" s="572"/>
      <c r="K65" s="572"/>
      <c r="L65" s="572"/>
      <c r="M65" s="572">
        <v>120</v>
      </c>
      <c r="N65" s="572">
        <v>70</v>
      </c>
      <c r="O65" s="573">
        <v>75</v>
      </c>
      <c r="P65" s="543">
        <f t="shared" si="2"/>
        <v>364.6</v>
      </c>
      <c r="Q65" s="543"/>
      <c r="R65" s="66"/>
    </row>
    <row r="66" spans="2:19" x14ac:dyDescent="0.35">
      <c r="B66" s="543"/>
      <c r="C66" s="543" t="s">
        <v>1167</v>
      </c>
      <c r="D66" s="571"/>
      <c r="E66" s="572">
        <v>1</v>
      </c>
      <c r="F66" s="572"/>
      <c r="G66" s="572"/>
      <c r="H66" s="572"/>
      <c r="I66" s="572"/>
      <c r="J66" s="572"/>
      <c r="K66" s="572"/>
      <c r="L66" s="572"/>
      <c r="M66" s="572">
        <v>32</v>
      </c>
      <c r="N66" s="572"/>
      <c r="O66" s="573">
        <v>250</v>
      </c>
      <c r="P66" s="574">
        <f t="shared" si="2"/>
        <v>136.4</v>
      </c>
      <c r="Q66" s="543"/>
      <c r="R66" s="66"/>
    </row>
    <row r="67" spans="2:19" x14ac:dyDescent="0.35">
      <c r="B67" s="543"/>
      <c r="C67" s="543" t="s">
        <v>550</v>
      </c>
      <c r="D67" s="571">
        <v>70</v>
      </c>
      <c r="E67" s="572">
        <v>26</v>
      </c>
      <c r="F67" s="572">
        <v>250</v>
      </c>
      <c r="G67" s="572">
        <v>150</v>
      </c>
      <c r="H67" s="572"/>
      <c r="I67" s="572"/>
      <c r="J67" s="572"/>
      <c r="K67" s="572"/>
      <c r="L67" s="572"/>
      <c r="M67" s="572">
        <v>250</v>
      </c>
      <c r="N67" s="572">
        <v>300</v>
      </c>
      <c r="O67" s="573">
        <v>80</v>
      </c>
      <c r="P67" s="543">
        <f t="shared" si="2"/>
        <v>219.4</v>
      </c>
      <c r="Q67" s="543"/>
      <c r="R67" s="66"/>
    </row>
    <row r="68" spans="2:19" x14ac:dyDescent="0.35">
      <c r="B68" s="543">
        <v>2004</v>
      </c>
      <c r="C68" s="543" t="s">
        <v>551</v>
      </c>
      <c r="D68" s="571">
        <v>675</v>
      </c>
      <c r="E68" s="572">
        <v>400</v>
      </c>
      <c r="F68" s="572">
        <v>598</v>
      </c>
      <c r="G68" s="572"/>
      <c r="H68" s="572"/>
      <c r="I68" s="572"/>
      <c r="J68" s="572"/>
      <c r="K68" s="572"/>
      <c r="L68" s="572">
        <v>34</v>
      </c>
      <c r="M68" s="572">
        <v>200</v>
      </c>
      <c r="N68" s="572">
        <v>850</v>
      </c>
      <c r="O68" s="573">
        <v>600</v>
      </c>
      <c r="P68" s="543">
        <f t="shared" si="2"/>
        <v>890</v>
      </c>
      <c r="Q68" s="543" t="s">
        <v>371</v>
      </c>
      <c r="R68" s="66"/>
    </row>
    <row r="69" spans="2:19" x14ac:dyDescent="0.35">
      <c r="B69" s="543"/>
      <c r="C69" s="543" t="s">
        <v>93</v>
      </c>
      <c r="D69" s="571">
        <v>1500</v>
      </c>
      <c r="E69" s="572">
        <v>26</v>
      </c>
      <c r="F69" s="572">
        <v>3</v>
      </c>
      <c r="G69" s="572">
        <v>8</v>
      </c>
      <c r="H69" s="572"/>
      <c r="I69" s="572"/>
      <c r="J69" s="572"/>
      <c r="K69" s="572"/>
      <c r="L69" s="572"/>
      <c r="M69" s="572">
        <v>1000</v>
      </c>
      <c r="N69" s="572">
        <v>800</v>
      </c>
      <c r="O69" s="573">
        <v>2000</v>
      </c>
      <c r="P69" s="543">
        <f>+(SUM(M69:O69)+SUM(D74:E74))/5</f>
        <v>871.6</v>
      </c>
      <c r="Q69" s="543"/>
      <c r="R69" s="66"/>
    </row>
    <row r="70" spans="2:19" x14ac:dyDescent="0.35">
      <c r="B70" s="543"/>
      <c r="C70" s="543" t="s">
        <v>549</v>
      </c>
      <c r="D70" s="571">
        <v>1500</v>
      </c>
      <c r="E70" s="572">
        <v>58</v>
      </c>
      <c r="F70" s="572"/>
      <c r="G70" s="572"/>
      <c r="H70" s="572"/>
      <c r="I70" s="572"/>
      <c r="J70" s="572"/>
      <c r="K70" s="572">
        <v>3</v>
      </c>
      <c r="L70" s="572"/>
      <c r="M70" s="572">
        <v>60</v>
      </c>
      <c r="N70" s="572"/>
      <c r="O70" s="573">
        <v>1000</v>
      </c>
      <c r="P70" s="543">
        <f t="shared" si="2"/>
        <v>212</v>
      </c>
      <c r="Q70" s="543"/>
      <c r="R70" s="66"/>
    </row>
    <row r="71" spans="2:19" x14ac:dyDescent="0.35">
      <c r="B71" s="543"/>
      <c r="C71" s="543" t="s">
        <v>1167</v>
      </c>
      <c r="D71" s="571">
        <v>400</v>
      </c>
      <c r="E71" s="572"/>
      <c r="F71" s="572"/>
      <c r="G71" s="572"/>
      <c r="H71" s="572"/>
      <c r="I71" s="572"/>
      <c r="J71" s="572"/>
      <c r="K71" s="572"/>
      <c r="L71" s="572"/>
      <c r="M71" s="572"/>
      <c r="N71" s="572"/>
      <c r="O71" s="573"/>
      <c r="P71" s="543">
        <f>+(SUM(M71:O71)+SUM(D76:E76))/5</f>
        <v>50</v>
      </c>
      <c r="Q71" s="543"/>
      <c r="R71" s="66"/>
      <c r="S71" s="43" t="s">
        <v>1168</v>
      </c>
    </row>
    <row r="72" spans="2:19" x14ac:dyDescent="0.35">
      <c r="B72" s="543"/>
      <c r="C72" s="543" t="s">
        <v>550</v>
      </c>
      <c r="D72" s="571">
        <v>450</v>
      </c>
      <c r="E72" s="572">
        <v>17</v>
      </c>
      <c r="F72" s="572">
        <v>65</v>
      </c>
      <c r="G72" s="572">
        <v>24</v>
      </c>
      <c r="H72" s="572"/>
      <c r="I72" s="572"/>
      <c r="J72" s="572"/>
      <c r="K72" s="572"/>
      <c r="L72" s="572">
        <v>50</v>
      </c>
      <c r="M72" s="572">
        <v>1000</v>
      </c>
      <c r="N72" s="572">
        <v>1</v>
      </c>
      <c r="O72" s="573">
        <v>4</v>
      </c>
      <c r="P72" s="543">
        <f t="shared" si="2"/>
        <v>201.8</v>
      </c>
      <c r="Q72" s="543"/>
      <c r="R72" s="66"/>
    </row>
    <row r="73" spans="2:19" x14ac:dyDescent="0.35">
      <c r="B73" s="543">
        <v>2005</v>
      </c>
      <c r="C73" s="543" t="s">
        <v>551</v>
      </c>
      <c r="D73" s="571">
        <v>1800</v>
      </c>
      <c r="E73" s="572">
        <v>1000</v>
      </c>
      <c r="F73" s="572">
        <v>500</v>
      </c>
      <c r="G73" s="572">
        <v>400</v>
      </c>
      <c r="H73" s="572"/>
      <c r="I73" s="572"/>
      <c r="J73" s="572"/>
      <c r="K73" s="572"/>
      <c r="L73" s="572">
        <v>40</v>
      </c>
      <c r="M73" s="572">
        <v>200</v>
      </c>
      <c r="N73" s="572">
        <v>750</v>
      </c>
      <c r="O73" s="573">
        <v>500</v>
      </c>
      <c r="P73" s="543">
        <f t="shared" si="2"/>
        <v>784</v>
      </c>
      <c r="Q73" s="543" t="s">
        <v>372</v>
      </c>
      <c r="R73" s="66"/>
    </row>
    <row r="74" spans="2:19" x14ac:dyDescent="0.35">
      <c r="B74" s="543"/>
      <c r="C74" s="543" t="s">
        <v>93</v>
      </c>
      <c r="D74" s="571">
        <v>408</v>
      </c>
      <c r="E74" s="572">
        <v>150</v>
      </c>
      <c r="F74" s="572">
        <v>28</v>
      </c>
      <c r="G74" s="572"/>
      <c r="H74" s="572"/>
      <c r="I74" s="572"/>
      <c r="J74" s="572"/>
      <c r="K74" s="572"/>
      <c r="L74" s="572">
        <v>11</v>
      </c>
      <c r="M74" s="572">
        <v>1000</v>
      </c>
      <c r="N74" s="572">
        <v>4000</v>
      </c>
      <c r="O74" s="573">
        <v>1500</v>
      </c>
      <c r="P74" s="543">
        <f t="shared" si="2"/>
        <v>2100</v>
      </c>
      <c r="Q74" s="543"/>
      <c r="R74" s="66"/>
    </row>
    <row r="75" spans="2:19" x14ac:dyDescent="0.35">
      <c r="B75" s="543"/>
      <c r="C75" s="543" t="s">
        <v>549</v>
      </c>
      <c r="D75" s="571"/>
      <c r="E75" s="572"/>
      <c r="F75" s="572"/>
      <c r="G75" s="572"/>
      <c r="H75" s="572"/>
      <c r="I75" s="572"/>
      <c r="J75" s="572"/>
      <c r="K75" s="572"/>
      <c r="L75" s="572"/>
      <c r="M75" s="572">
        <v>300</v>
      </c>
      <c r="N75" s="572">
        <v>1000</v>
      </c>
      <c r="O75" s="573"/>
      <c r="P75" s="543">
        <f t="shared" si="2"/>
        <v>297</v>
      </c>
      <c r="Q75" s="543"/>
      <c r="R75" s="66"/>
    </row>
    <row r="76" spans="2:19" x14ac:dyDescent="0.35">
      <c r="B76" s="543"/>
      <c r="C76" s="543" t="s">
        <v>1167</v>
      </c>
      <c r="D76" s="571">
        <v>100</v>
      </c>
      <c r="E76" s="572">
        <v>150</v>
      </c>
      <c r="F76" s="572">
        <v>7</v>
      </c>
      <c r="G76" s="572"/>
      <c r="H76" s="572"/>
      <c r="I76" s="572"/>
      <c r="J76" s="572"/>
      <c r="K76" s="572"/>
      <c r="L76" s="572">
        <v>2</v>
      </c>
      <c r="M76" s="572">
        <v>4</v>
      </c>
      <c r="N76" s="572">
        <v>71</v>
      </c>
      <c r="O76" s="573">
        <v>360</v>
      </c>
      <c r="P76" s="543">
        <f t="shared" si="2"/>
        <v>187</v>
      </c>
      <c r="Q76" s="543"/>
      <c r="R76" s="66"/>
    </row>
    <row r="77" spans="2:19" x14ac:dyDescent="0.35">
      <c r="B77" s="543"/>
      <c r="C77" s="543" t="s">
        <v>550</v>
      </c>
      <c r="D77" s="571">
        <v>4</v>
      </c>
      <c r="E77" s="572"/>
      <c r="F77" s="572">
        <v>100</v>
      </c>
      <c r="G77" s="572">
        <v>50</v>
      </c>
      <c r="H77" s="572"/>
      <c r="I77" s="572"/>
      <c r="J77" s="572"/>
      <c r="K77" s="572"/>
      <c r="L77" s="572">
        <v>37</v>
      </c>
      <c r="M77" s="572">
        <v>150</v>
      </c>
      <c r="N77" s="572">
        <v>35</v>
      </c>
      <c r="O77" s="573"/>
      <c r="P77" s="543">
        <f t="shared" si="2"/>
        <v>47</v>
      </c>
      <c r="Q77" s="543"/>
      <c r="R77" s="66"/>
    </row>
    <row r="78" spans="2:19" x14ac:dyDescent="0.35">
      <c r="B78" s="543">
        <v>2006</v>
      </c>
      <c r="C78" s="543" t="s">
        <v>551</v>
      </c>
      <c r="D78" s="571">
        <v>970</v>
      </c>
      <c r="E78" s="572">
        <v>1500</v>
      </c>
      <c r="F78" s="572">
        <v>350</v>
      </c>
      <c r="G78" s="572"/>
      <c r="H78" s="572"/>
      <c r="I78" s="572"/>
      <c r="J78" s="572"/>
      <c r="K78" s="572"/>
      <c r="L78" s="572">
        <v>1</v>
      </c>
      <c r="M78" s="572">
        <v>200</v>
      </c>
      <c r="N78" s="572">
        <v>450</v>
      </c>
      <c r="O78" s="573">
        <v>992</v>
      </c>
      <c r="P78" s="543">
        <f t="shared" si="2"/>
        <v>438.4</v>
      </c>
      <c r="Q78" s="543" t="s">
        <v>373</v>
      </c>
      <c r="R78" s="66"/>
    </row>
    <row r="79" spans="2:19" x14ac:dyDescent="0.35">
      <c r="B79" s="543"/>
      <c r="C79" s="543" t="s">
        <v>93</v>
      </c>
      <c r="D79" s="571">
        <v>2000</v>
      </c>
      <c r="E79" s="572">
        <v>2000</v>
      </c>
      <c r="F79" s="572">
        <v>3</v>
      </c>
      <c r="G79" s="572">
        <v>15</v>
      </c>
      <c r="H79" s="572"/>
      <c r="I79" s="572"/>
      <c r="J79" s="572"/>
      <c r="K79" s="572"/>
      <c r="L79" s="572">
        <v>21</v>
      </c>
      <c r="M79" s="572">
        <v>500</v>
      </c>
      <c r="N79" s="572">
        <v>2000</v>
      </c>
      <c r="O79" s="573">
        <v>150</v>
      </c>
      <c r="P79" s="543">
        <f t="shared" si="2"/>
        <v>537.4</v>
      </c>
      <c r="Q79" s="543"/>
      <c r="R79" s="66"/>
    </row>
    <row r="80" spans="2:19" x14ac:dyDescent="0.35">
      <c r="B80" s="543"/>
      <c r="C80" s="543" t="s">
        <v>549</v>
      </c>
      <c r="D80" s="571">
        <v>150</v>
      </c>
      <c r="E80" s="572">
        <v>35</v>
      </c>
      <c r="F80" s="572"/>
      <c r="G80" s="572"/>
      <c r="H80" s="572"/>
      <c r="I80" s="572"/>
      <c r="J80" s="572"/>
      <c r="K80" s="572"/>
      <c r="L80" s="572"/>
      <c r="M80" s="572">
        <v>22</v>
      </c>
      <c r="N80" s="572">
        <v>105</v>
      </c>
      <c r="O80" s="573"/>
      <c r="P80" s="543">
        <f t="shared" si="2"/>
        <v>275.39999999999998</v>
      </c>
      <c r="Q80" s="543"/>
      <c r="R80" s="66"/>
    </row>
    <row r="81" spans="2:18" x14ac:dyDescent="0.35">
      <c r="B81" s="543"/>
      <c r="C81" s="543" t="s">
        <v>1167</v>
      </c>
      <c r="D81" s="571"/>
      <c r="E81" s="572">
        <v>500</v>
      </c>
      <c r="F81" s="572"/>
      <c r="G81" s="572">
        <v>76</v>
      </c>
      <c r="H81" s="572"/>
      <c r="I81" s="572"/>
      <c r="J81" s="572"/>
      <c r="K81" s="572"/>
      <c r="L81" s="572"/>
      <c r="M81" s="572"/>
      <c r="N81" s="572">
        <v>150</v>
      </c>
      <c r="O81" s="573">
        <v>12</v>
      </c>
      <c r="P81" s="543">
        <f t="shared" si="2"/>
        <v>32.4</v>
      </c>
      <c r="Q81" s="543"/>
      <c r="R81" s="66"/>
    </row>
    <row r="82" spans="2:18" x14ac:dyDescent="0.35">
      <c r="B82" s="543"/>
      <c r="C82" s="543" t="s">
        <v>550</v>
      </c>
      <c r="D82" s="571">
        <v>10</v>
      </c>
      <c r="E82" s="572">
        <v>40</v>
      </c>
      <c r="F82" s="572">
        <v>200</v>
      </c>
      <c r="G82" s="572">
        <v>150</v>
      </c>
      <c r="H82" s="572"/>
      <c r="I82" s="572"/>
      <c r="J82" s="572"/>
      <c r="K82" s="572"/>
      <c r="L82" s="572">
        <v>3</v>
      </c>
      <c r="M82" s="572">
        <v>200</v>
      </c>
      <c r="N82" s="572">
        <v>200</v>
      </c>
      <c r="O82" s="573">
        <v>150</v>
      </c>
      <c r="P82" s="543">
        <f t="shared" si="2"/>
        <v>210</v>
      </c>
      <c r="Q82" s="543"/>
      <c r="R82" s="66"/>
    </row>
    <row r="83" spans="2:18" x14ac:dyDescent="0.35">
      <c r="B83" s="543">
        <v>2007</v>
      </c>
      <c r="C83" s="543" t="s">
        <v>551</v>
      </c>
      <c r="D83" s="571">
        <v>100</v>
      </c>
      <c r="E83" s="572">
        <v>450</v>
      </c>
      <c r="F83" s="572">
        <v>17</v>
      </c>
      <c r="G83" s="572"/>
      <c r="H83" s="572"/>
      <c r="I83" s="572"/>
      <c r="J83" s="572"/>
      <c r="K83" s="572"/>
      <c r="L83" s="572">
        <v>6</v>
      </c>
      <c r="M83" s="572">
        <v>3</v>
      </c>
      <c r="N83" s="572">
        <v>950</v>
      </c>
      <c r="O83" s="573">
        <v>500</v>
      </c>
      <c r="P83" s="543">
        <f t="shared" si="2"/>
        <v>890.6</v>
      </c>
      <c r="Q83" s="543" t="s">
        <v>374</v>
      </c>
      <c r="R83" s="66"/>
    </row>
    <row r="84" spans="2:18" x14ac:dyDescent="0.35">
      <c r="B84" s="543"/>
      <c r="C84" s="543" t="s">
        <v>93</v>
      </c>
      <c r="D84" s="571">
        <v>7</v>
      </c>
      <c r="E84" s="572">
        <v>30</v>
      </c>
      <c r="F84" s="572">
        <v>40</v>
      </c>
      <c r="G84" s="572"/>
      <c r="H84" s="572"/>
      <c r="I84" s="572"/>
      <c r="J84" s="572"/>
      <c r="K84" s="572"/>
      <c r="L84" s="572">
        <v>1</v>
      </c>
      <c r="M84" s="572">
        <v>500</v>
      </c>
      <c r="N84" s="572">
        <v>1000</v>
      </c>
      <c r="O84" s="573">
        <v>500</v>
      </c>
      <c r="P84" s="543">
        <f t="shared" si="2"/>
        <v>454</v>
      </c>
      <c r="Q84" s="543"/>
      <c r="R84" s="66"/>
    </row>
    <row r="85" spans="2:18" x14ac:dyDescent="0.35">
      <c r="B85" s="543"/>
      <c r="C85" s="543" t="s">
        <v>549</v>
      </c>
      <c r="D85" s="571">
        <v>250</v>
      </c>
      <c r="E85" s="572">
        <v>1000</v>
      </c>
      <c r="F85" s="572">
        <v>1000</v>
      </c>
      <c r="G85" s="572">
        <v>12</v>
      </c>
      <c r="H85" s="572"/>
      <c r="I85" s="572"/>
      <c r="J85" s="572"/>
      <c r="K85" s="572"/>
      <c r="L85" s="572"/>
      <c r="M85" s="572">
        <v>52</v>
      </c>
      <c r="N85" s="572"/>
      <c r="O85" s="573">
        <v>40</v>
      </c>
      <c r="P85" s="543">
        <f>+(SUM(M85:O85)+SUM(D90:E90))/5</f>
        <v>24.4</v>
      </c>
      <c r="Q85" s="543"/>
      <c r="R85" s="66"/>
    </row>
    <row r="86" spans="2:18" x14ac:dyDescent="0.35">
      <c r="B86" s="543"/>
      <c r="C86" s="543" t="s">
        <v>1167</v>
      </c>
      <c r="D86" s="571"/>
      <c r="E86" s="572"/>
      <c r="F86" s="572"/>
      <c r="G86" s="572"/>
      <c r="H86" s="572"/>
      <c r="I86" s="572"/>
      <c r="J86" s="572"/>
      <c r="K86" s="572"/>
      <c r="L86" s="572"/>
      <c r="M86" s="572"/>
      <c r="N86" s="572">
        <v>600</v>
      </c>
      <c r="O86" s="573"/>
      <c r="P86" s="543">
        <f t="shared" si="2"/>
        <v>452</v>
      </c>
      <c r="Q86" s="543"/>
      <c r="R86" s="43" t="s">
        <v>1168</v>
      </c>
    </row>
    <row r="87" spans="2:18" x14ac:dyDescent="0.35">
      <c r="B87" s="543"/>
      <c r="C87" s="543" t="s">
        <v>550</v>
      </c>
      <c r="D87" s="571"/>
      <c r="E87" s="572">
        <v>500</v>
      </c>
      <c r="F87" s="572">
        <v>50</v>
      </c>
      <c r="G87" s="572">
        <v>110</v>
      </c>
      <c r="H87" s="572"/>
      <c r="I87" s="572"/>
      <c r="J87" s="572"/>
      <c r="K87" s="572">
        <v>1</v>
      </c>
      <c r="L87" s="572">
        <v>12</v>
      </c>
      <c r="M87" s="572">
        <v>300</v>
      </c>
      <c r="N87" s="572">
        <v>500</v>
      </c>
      <c r="O87" s="573">
        <v>400</v>
      </c>
      <c r="P87" s="543">
        <f t="shared" si="2"/>
        <v>263.60000000000002</v>
      </c>
      <c r="Q87" s="543"/>
    </row>
    <row r="88" spans="2:18" x14ac:dyDescent="0.35">
      <c r="B88" s="543">
        <v>2008</v>
      </c>
      <c r="C88" s="543" t="s">
        <v>551</v>
      </c>
      <c r="D88" s="571">
        <v>1000</v>
      </c>
      <c r="E88" s="572">
        <v>2000</v>
      </c>
      <c r="F88" s="572"/>
      <c r="G88" s="572"/>
      <c r="H88" s="572"/>
      <c r="I88" s="572"/>
      <c r="J88" s="572"/>
      <c r="K88" s="572"/>
      <c r="L88" s="572"/>
      <c r="M88" s="572">
        <v>242</v>
      </c>
      <c r="N88" s="572">
        <v>32</v>
      </c>
      <c r="O88" s="573">
        <v>230</v>
      </c>
      <c r="P88" s="543">
        <f t="shared" si="2"/>
        <v>216.8</v>
      </c>
      <c r="Q88" s="543" t="s">
        <v>375</v>
      </c>
    </row>
    <row r="89" spans="2:18" x14ac:dyDescent="0.35">
      <c r="B89" s="543"/>
      <c r="C89" s="543" t="s">
        <v>93</v>
      </c>
      <c r="D89" s="571">
        <v>200</v>
      </c>
      <c r="E89" s="572">
        <v>70</v>
      </c>
      <c r="F89" s="572">
        <v>7</v>
      </c>
      <c r="G89" s="572"/>
      <c r="H89" s="572"/>
      <c r="I89" s="572"/>
      <c r="J89" s="572"/>
      <c r="K89" s="572"/>
      <c r="L89" s="572"/>
      <c r="M89" s="572">
        <v>250</v>
      </c>
      <c r="N89" s="572">
        <v>200</v>
      </c>
      <c r="O89" s="573">
        <v>44</v>
      </c>
      <c r="P89" s="543">
        <f t="shared" si="2"/>
        <v>102.8</v>
      </c>
      <c r="Q89" s="543"/>
    </row>
    <row r="90" spans="2:18" x14ac:dyDescent="0.35">
      <c r="B90" s="543"/>
      <c r="C90" s="543" t="s">
        <v>549</v>
      </c>
      <c r="D90" s="571">
        <v>30</v>
      </c>
      <c r="E90" s="572"/>
      <c r="F90" s="572"/>
      <c r="G90" s="572"/>
      <c r="H90" s="572"/>
      <c r="I90" s="572"/>
      <c r="J90" s="572"/>
      <c r="K90" s="572"/>
      <c r="L90" s="572">
        <v>1</v>
      </c>
      <c r="M90" s="572">
        <v>33</v>
      </c>
      <c r="N90" s="572">
        <v>20</v>
      </c>
      <c r="O90" s="573">
        <v>150</v>
      </c>
      <c r="P90" s="543">
        <f t="shared" si="2"/>
        <v>44.8</v>
      </c>
      <c r="Q90" s="543"/>
    </row>
    <row r="91" spans="2:18" x14ac:dyDescent="0.35">
      <c r="B91" s="543"/>
      <c r="C91" s="543" t="s">
        <v>1169</v>
      </c>
      <c r="D91" s="571">
        <v>540</v>
      </c>
      <c r="E91" s="572">
        <v>1120</v>
      </c>
      <c r="F91" s="572">
        <v>400</v>
      </c>
      <c r="G91" s="572"/>
      <c r="H91" s="572"/>
      <c r="I91" s="572"/>
      <c r="J91" s="572"/>
      <c r="K91" s="572"/>
      <c r="L91" s="572">
        <v>1</v>
      </c>
      <c r="M91" s="572">
        <v>197</v>
      </c>
      <c r="N91" s="572">
        <v>1470</v>
      </c>
      <c r="O91" s="573">
        <v>850</v>
      </c>
      <c r="P91" s="543">
        <f t="shared" si="2"/>
        <v>612.4</v>
      </c>
      <c r="Q91" s="543"/>
      <c r="R91" t="s">
        <v>1170</v>
      </c>
    </row>
    <row r="92" spans="2:18" x14ac:dyDescent="0.35">
      <c r="B92" s="543"/>
      <c r="C92" s="543" t="s">
        <v>550</v>
      </c>
      <c r="D92" s="571">
        <v>100</v>
      </c>
      <c r="E92" s="572">
        <v>18</v>
      </c>
      <c r="F92" s="572">
        <v>40</v>
      </c>
      <c r="G92" s="572">
        <v>60</v>
      </c>
      <c r="H92" s="572"/>
      <c r="I92" s="572"/>
      <c r="J92" s="572"/>
      <c r="K92" s="572"/>
      <c r="L92" s="572"/>
      <c r="M92" s="572">
        <v>300</v>
      </c>
      <c r="N92" s="572"/>
      <c r="O92" s="573"/>
      <c r="P92" s="543">
        <f t="shared" si="2"/>
        <v>60</v>
      </c>
      <c r="Q92" s="543"/>
    </row>
    <row r="93" spans="2:18" x14ac:dyDescent="0.35">
      <c r="B93" s="543">
        <v>2009</v>
      </c>
      <c r="C93" s="543" t="s">
        <v>551</v>
      </c>
      <c r="D93" s="571">
        <v>300</v>
      </c>
      <c r="E93" s="572">
        <v>280</v>
      </c>
      <c r="F93" s="572"/>
      <c r="G93" s="572"/>
      <c r="H93" s="572"/>
      <c r="I93" s="572"/>
      <c r="J93" s="572"/>
      <c r="K93" s="572"/>
      <c r="L93" s="572"/>
      <c r="M93" s="572">
        <v>75</v>
      </c>
      <c r="N93" s="572">
        <v>450</v>
      </c>
      <c r="O93" s="573">
        <v>970</v>
      </c>
      <c r="P93" s="543">
        <f t="shared" si="2"/>
        <v>337</v>
      </c>
      <c r="Q93" s="543" t="s">
        <v>376</v>
      </c>
    </row>
    <row r="94" spans="2:18" x14ac:dyDescent="0.35">
      <c r="B94" s="543"/>
      <c r="C94" s="543" t="s">
        <v>93</v>
      </c>
      <c r="D94" s="571">
        <v>20</v>
      </c>
      <c r="E94" s="572"/>
      <c r="F94" s="572"/>
      <c r="G94" s="572"/>
      <c r="H94" s="572"/>
      <c r="I94" s="572"/>
      <c r="J94" s="572"/>
      <c r="K94" s="572"/>
      <c r="L94" s="572"/>
      <c r="M94" s="572"/>
      <c r="N94" s="572">
        <v>400</v>
      </c>
      <c r="O94" s="573">
        <v>80</v>
      </c>
      <c r="P94" s="543">
        <f t="shared" si="2"/>
        <v>96</v>
      </c>
      <c r="Q94" s="543"/>
    </row>
    <row r="95" spans="2:18" x14ac:dyDescent="0.35">
      <c r="B95" s="543"/>
      <c r="C95" s="543" t="s">
        <v>549</v>
      </c>
      <c r="D95" s="571">
        <v>21</v>
      </c>
      <c r="E95" s="572"/>
      <c r="F95" s="572">
        <v>200</v>
      </c>
      <c r="G95" s="572"/>
      <c r="H95" s="575"/>
      <c r="I95" s="575"/>
      <c r="J95" s="575"/>
      <c r="K95" s="575"/>
      <c r="L95" s="575"/>
      <c r="M95" s="575"/>
      <c r="N95" s="575">
        <v>25</v>
      </c>
      <c r="O95" s="576">
        <v>15</v>
      </c>
      <c r="P95" s="543">
        <f t="shared" si="2"/>
        <v>11</v>
      </c>
      <c r="Q95" s="577"/>
    </row>
    <row r="96" spans="2:18" x14ac:dyDescent="0.35">
      <c r="B96" s="543"/>
      <c r="C96" s="543" t="s">
        <v>1167</v>
      </c>
      <c r="D96" s="571">
        <v>280</v>
      </c>
      <c r="E96" s="572">
        <v>265</v>
      </c>
      <c r="F96" s="572"/>
      <c r="G96" s="572"/>
      <c r="H96" s="575"/>
      <c r="I96" s="575"/>
      <c r="J96" s="575"/>
      <c r="K96" s="575"/>
      <c r="L96" s="575"/>
      <c r="M96" s="575"/>
      <c r="N96" s="575">
        <v>390</v>
      </c>
      <c r="O96" s="576">
        <v>1000</v>
      </c>
      <c r="P96" s="543">
        <f t="shared" si="2"/>
        <v>284.8</v>
      </c>
      <c r="Q96" s="577"/>
      <c r="R96" s="66" t="s">
        <v>1171</v>
      </c>
    </row>
    <row r="97" spans="2:18" x14ac:dyDescent="0.35">
      <c r="B97" s="543"/>
      <c r="C97" s="543" t="s">
        <v>550</v>
      </c>
      <c r="D97" s="571"/>
      <c r="E97" s="572"/>
      <c r="F97" s="572">
        <v>130</v>
      </c>
      <c r="G97" s="572">
        <v>200</v>
      </c>
      <c r="H97" s="575"/>
      <c r="I97" s="575"/>
      <c r="J97" s="575"/>
      <c r="K97" s="575"/>
      <c r="L97" s="575"/>
      <c r="M97" s="575"/>
      <c r="N97" s="575">
        <v>120</v>
      </c>
      <c r="O97" s="576"/>
      <c r="P97" s="543">
        <f t="shared" si="2"/>
        <v>28</v>
      </c>
      <c r="Q97" s="577"/>
    </row>
    <row r="98" spans="2:18" x14ac:dyDescent="0.35">
      <c r="B98" s="543">
        <v>2010</v>
      </c>
      <c r="C98" s="543" t="s">
        <v>551</v>
      </c>
      <c r="D98" s="571">
        <v>60</v>
      </c>
      <c r="E98" s="572">
        <v>130</v>
      </c>
      <c r="F98" s="572">
        <v>6</v>
      </c>
      <c r="G98" s="572"/>
      <c r="H98" s="575"/>
      <c r="I98" s="575"/>
      <c r="J98" s="575"/>
      <c r="K98" s="575"/>
      <c r="L98" s="575">
        <v>1</v>
      </c>
      <c r="M98" s="575">
        <v>100</v>
      </c>
      <c r="N98" s="572"/>
      <c r="O98" s="576"/>
      <c r="P98" s="543">
        <f t="shared" si="2"/>
        <v>74</v>
      </c>
      <c r="Q98" s="577" t="s">
        <v>377</v>
      </c>
    </row>
    <row r="99" spans="2:18" x14ac:dyDescent="0.35">
      <c r="B99" s="543"/>
      <c r="C99" s="543" t="s">
        <v>93</v>
      </c>
      <c r="D99" s="571"/>
      <c r="E99" s="572"/>
      <c r="F99" s="572"/>
      <c r="G99" s="572"/>
      <c r="H99" s="575"/>
      <c r="I99" s="575"/>
      <c r="J99" s="575"/>
      <c r="K99" s="575"/>
      <c r="L99" s="575"/>
      <c r="M99" s="575">
        <v>40</v>
      </c>
      <c r="N99" s="575">
        <v>20</v>
      </c>
      <c r="O99" s="576"/>
      <c r="P99" s="543">
        <f t="shared" si="2"/>
        <v>15.2</v>
      </c>
      <c r="Q99" s="577"/>
    </row>
    <row r="100" spans="2:18" x14ac:dyDescent="0.35">
      <c r="B100" s="543"/>
      <c r="C100" s="543" t="s">
        <v>549</v>
      </c>
      <c r="D100" s="571">
        <v>5</v>
      </c>
      <c r="E100" s="572">
        <v>10</v>
      </c>
      <c r="F100" s="572">
        <v>100</v>
      </c>
      <c r="G100" s="572">
        <v>28</v>
      </c>
      <c r="H100" s="575"/>
      <c r="I100" s="575"/>
      <c r="J100" s="575"/>
      <c r="K100" s="575">
        <v>1</v>
      </c>
      <c r="L100" s="575"/>
      <c r="M100" s="575">
        <v>5</v>
      </c>
      <c r="N100" s="575"/>
      <c r="O100" s="576"/>
      <c r="P100" s="543">
        <f t="shared" si="2"/>
        <v>3</v>
      </c>
      <c r="Q100" s="577"/>
    </row>
    <row r="101" spans="2:18" x14ac:dyDescent="0.35">
      <c r="B101" s="543"/>
      <c r="C101" s="543" t="s">
        <v>1167</v>
      </c>
      <c r="D101" s="571"/>
      <c r="E101" s="572">
        <v>34</v>
      </c>
      <c r="F101" s="572">
        <v>460</v>
      </c>
      <c r="G101" s="572"/>
      <c r="H101" s="575"/>
      <c r="I101" s="575"/>
      <c r="J101" s="575"/>
      <c r="K101" s="575"/>
      <c r="L101" s="575"/>
      <c r="M101" s="575">
        <v>116</v>
      </c>
      <c r="N101" s="575">
        <v>150</v>
      </c>
      <c r="O101" s="576">
        <v>14</v>
      </c>
      <c r="P101" s="543">
        <f t="shared" si="2"/>
        <v>108.8</v>
      </c>
      <c r="Q101" s="577"/>
      <c r="R101" s="66"/>
    </row>
    <row r="102" spans="2:18" x14ac:dyDescent="0.35">
      <c r="B102" s="543"/>
      <c r="C102" s="543" t="s">
        <v>550</v>
      </c>
      <c r="D102" s="571"/>
      <c r="E102" s="572">
        <v>20</v>
      </c>
      <c r="F102" s="572">
        <v>125</v>
      </c>
      <c r="G102" s="572">
        <v>268</v>
      </c>
      <c r="H102" s="575"/>
      <c r="I102" s="575"/>
      <c r="J102" s="575"/>
      <c r="K102" s="575"/>
      <c r="L102" s="575">
        <v>7</v>
      </c>
      <c r="M102" s="575">
        <v>50</v>
      </c>
      <c r="N102" s="575"/>
      <c r="O102" s="576"/>
      <c r="P102" s="543">
        <f>+(SUM(M102:O102)+SUM(D107:E107))/5</f>
        <v>22.2</v>
      </c>
      <c r="Q102" s="577"/>
      <c r="R102" s="101"/>
    </row>
    <row r="103" spans="2:18" x14ac:dyDescent="0.35">
      <c r="B103" s="543">
        <v>2011</v>
      </c>
      <c r="C103" s="543" t="s">
        <v>551</v>
      </c>
      <c r="D103" s="571">
        <v>270</v>
      </c>
      <c r="E103" s="572"/>
      <c r="F103" s="572"/>
      <c r="G103" s="572"/>
      <c r="H103" s="575"/>
      <c r="I103" s="575"/>
      <c r="J103" s="575"/>
      <c r="K103" s="575"/>
      <c r="L103" s="575"/>
      <c r="M103" s="575"/>
      <c r="N103" s="575"/>
      <c r="O103" s="576"/>
      <c r="P103" s="577"/>
      <c r="Q103" s="577"/>
      <c r="R103" s="101"/>
    </row>
    <row r="104" spans="2:18" x14ac:dyDescent="0.35">
      <c r="B104" s="543"/>
      <c r="C104" s="543" t="s">
        <v>93</v>
      </c>
      <c r="D104" s="571">
        <v>2</v>
      </c>
      <c r="E104" s="572">
        <v>14</v>
      </c>
      <c r="F104" s="572">
        <v>11</v>
      </c>
      <c r="G104" s="572"/>
      <c r="H104" s="575"/>
      <c r="I104" s="575"/>
      <c r="J104" s="575"/>
      <c r="K104" s="575"/>
      <c r="L104" s="575"/>
      <c r="M104" s="575"/>
      <c r="N104" s="575"/>
      <c r="O104" s="576"/>
      <c r="P104" s="577"/>
      <c r="Q104" s="577"/>
      <c r="R104" s="101"/>
    </row>
    <row r="105" spans="2:18" x14ac:dyDescent="0.35">
      <c r="B105" s="543"/>
      <c r="C105" s="543" t="s">
        <v>549</v>
      </c>
      <c r="D105" s="571">
        <v>10</v>
      </c>
      <c r="E105" s="572"/>
      <c r="F105" s="572">
        <v>2</v>
      </c>
      <c r="G105" s="572"/>
      <c r="H105" s="575"/>
      <c r="I105" s="575"/>
      <c r="J105" s="575"/>
      <c r="K105" s="575"/>
      <c r="L105" s="575"/>
      <c r="M105" s="575"/>
      <c r="N105" s="575"/>
      <c r="O105" s="576"/>
      <c r="P105" s="577"/>
      <c r="Q105" s="577"/>
      <c r="R105" s="101"/>
    </row>
    <row r="106" spans="2:18" x14ac:dyDescent="0.35">
      <c r="B106" s="543"/>
      <c r="C106" s="543" t="s">
        <v>1167</v>
      </c>
      <c r="D106" s="571">
        <v>14</v>
      </c>
      <c r="E106" s="572">
        <v>250</v>
      </c>
      <c r="F106" s="572">
        <v>400</v>
      </c>
      <c r="G106" s="572"/>
      <c r="H106" s="575"/>
      <c r="I106" s="575"/>
      <c r="J106" s="575"/>
      <c r="K106" s="575"/>
      <c r="L106" s="575"/>
      <c r="M106" s="575"/>
      <c r="N106" s="575"/>
      <c r="O106" s="576"/>
      <c r="P106" s="577"/>
      <c r="Q106" s="577"/>
      <c r="R106" s="101"/>
    </row>
    <row r="107" spans="2:18" x14ac:dyDescent="0.35">
      <c r="B107" s="543"/>
      <c r="C107" s="543" t="s">
        <v>550</v>
      </c>
      <c r="D107" s="578">
        <v>11</v>
      </c>
      <c r="E107" s="579">
        <v>50</v>
      </c>
      <c r="F107" s="579">
        <v>212</v>
      </c>
      <c r="G107" s="579">
        <v>53</v>
      </c>
      <c r="H107" s="580"/>
      <c r="I107" s="580"/>
      <c r="J107" s="580"/>
      <c r="K107" s="580"/>
      <c r="L107" s="580"/>
      <c r="M107" s="580"/>
      <c r="N107" s="580"/>
      <c r="O107" s="581"/>
      <c r="P107" s="577"/>
      <c r="Q107" s="577"/>
      <c r="R107" s="101"/>
    </row>
    <row r="108" spans="2:18" x14ac:dyDescent="0.35">
      <c r="B108" s="30"/>
      <c r="C108" s="30"/>
      <c r="D108" s="157"/>
      <c r="E108" s="157"/>
      <c r="F108" s="157"/>
      <c r="G108" s="157"/>
      <c r="H108" s="157"/>
      <c r="I108" s="157"/>
      <c r="J108" s="157"/>
      <c r="K108" s="157"/>
      <c r="L108" s="157"/>
      <c r="M108" s="157"/>
      <c r="N108" s="157"/>
      <c r="O108" s="157"/>
      <c r="P108" s="155"/>
      <c r="Q108" s="101"/>
      <c r="R108" s="101"/>
    </row>
    <row r="109" spans="2:18" x14ac:dyDescent="0.35">
      <c r="B109" s="30"/>
      <c r="C109" s="30"/>
      <c r="D109" s="154"/>
      <c r="E109" s="154"/>
      <c r="F109" s="154"/>
      <c r="G109" s="154"/>
      <c r="H109" s="154"/>
      <c r="I109" s="154"/>
      <c r="J109" s="154"/>
      <c r="K109" s="154"/>
      <c r="L109" s="154"/>
      <c r="M109" s="154"/>
      <c r="N109" s="154"/>
      <c r="O109" s="154"/>
      <c r="P109" s="155"/>
      <c r="Q109" s="101"/>
      <c r="R109" s="101"/>
    </row>
    <row r="110" spans="2:18" x14ac:dyDescent="0.35">
      <c r="B110" s="30"/>
      <c r="C110" s="30"/>
      <c r="D110" s="154"/>
      <c r="E110" s="154"/>
      <c r="F110" s="154"/>
      <c r="G110" s="154"/>
      <c r="H110" s="154"/>
      <c r="I110" s="154"/>
      <c r="J110" s="154"/>
      <c r="K110" s="154"/>
      <c r="L110" s="154"/>
      <c r="M110" s="154"/>
      <c r="N110" s="154"/>
      <c r="O110" s="154"/>
      <c r="P110" s="155"/>
      <c r="Q110" s="101"/>
      <c r="R110" s="101"/>
    </row>
    <row r="111" spans="2:18" x14ac:dyDescent="0.35">
      <c r="B111" s="30"/>
      <c r="C111" s="30"/>
      <c r="D111" s="154"/>
      <c r="E111" s="154"/>
      <c r="F111" s="154"/>
      <c r="G111" s="154"/>
      <c r="H111" s="154"/>
      <c r="I111" s="154"/>
      <c r="J111" s="154"/>
      <c r="K111" s="154"/>
      <c r="L111" s="154"/>
      <c r="M111" s="154"/>
      <c r="N111" s="154"/>
      <c r="O111" s="154"/>
      <c r="P111" s="155"/>
      <c r="Q111" s="101"/>
      <c r="R111" s="101"/>
    </row>
    <row r="112" spans="2:18" x14ac:dyDescent="0.35">
      <c r="B112" s="30"/>
      <c r="C112" s="30"/>
      <c r="D112" s="154"/>
      <c r="E112" s="154"/>
      <c r="F112" s="154"/>
      <c r="G112" s="154"/>
      <c r="H112" s="154"/>
      <c r="I112" s="154"/>
      <c r="J112" s="154"/>
      <c r="K112" s="154"/>
      <c r="L112" s="154"/>
      <c r="M112" s="154"/>
      <c r="N112" s="154"/>
      <c r="O112" s="154"/>
      <c r="P112" s="30"/>
      <c r="Q112" s="66"/>
      <c r="R112" s="66"/>
    </row>
    <row r="113" spans="2:18" x14ac:dyDescent="0.35">
      <c r="B113" s="30"/>
      <c r="C113" s="30"/>
      <c r="D113" s="30"/>
      <c r="E113" s="30"/>
      <c r="F113" s="30"/>
      <c r="G113" s="30"/>
      <c r="H113" s="30"/>
      <c r="I113" s="30"/>
      <c r="J113" s="30"/>
      <c r="K113" s="30"/>
      <c r="L113" s="30"/>
      <c r="M113" s="30"/>
      <c r="N113" s="30"/>
      <c r="O113" s="30"/>
      <c r="P113" s="30"/>
      <c r="Q113" s="66"/>
      <c r="R113" s="66"/>
    </row>
  </sheetData>
  <pageMargins left="0.7" right="0.7" top="0.75" bottom="0.75" header="0.3" footer="0.3"/>
  <pageSetup paperSize="9"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topLeftCell="A22" zoomScale="80" zoomScaleNormal="80" workbookViewId="0">
      <selection activeCell="S43" sqref="S43"/>
    </sheetView>
  </sheetViews>
  <sheetFormatPr defaultRowHeight="14.5" x14ac:dyDescent="0.35"/>
  <cols>
    <col min="2" max="2" width="15.81640625" customWidth="1"/>
  </cols>
  <sheetData>
    <row r="1" spans="1:23" x14ac:dyDescent="0.35">
      <c r="A1" s="30" t="s">
        <v>555</v>
      </c>
    </row>
    <row r="2" spans="1:23" x14ac:dyDescent="0.35">
      <c r="C2" s="71"/>
      <c r="D2" s="71"/>
      <c r="E2" s="71"/>
      <c r="F2" s="71"/>
      <c r="G2" s="71"/>
      <c r="H2" s="71"/>
      <c r="I2" s="71"/>
      <c r="J2" s="71" t="s">
        <v>12</v>
      </c>
      <c r="K2" s="71" t="s">
        <v>146</v>
      </c>
      <c r="L2" s="71"/>
      <c r="M2" s="71"/>
      <c r="N2" s="71"/>
      <c r="O2" s="71"/>
      <c r="P2" s="71"/>
      <c r="Q2" s="71"/>
      <c r="R2" s="71"/>
      <c r="S2" s="71"/>
      <c r="T2" s="71"/>
      <c r="U2" s="71"/>
      <c r="V2" s="71"/>
      <c r="W2" s="71"/>
    </row>
    <row r="3" spans="1:23" x14ac:dyDescent="0.35">
      <c r="I3" s="66" t="s">
        <v>556</v>
      </c>
      <c r="J3" s="71">
        <f>+O28</f>
        <v>6</v>
      </c>
      <c r="K3" s="189">
        <f>+J3/22</f>
        <v>0.27272727272727271</v>
      </c>
      <c r="U3" s="66"/>
      <c r="V3" s="66"/>
      <c r="W3" s="66"/>
    </row>
    <row r="4" spans="1:23" x14ac:dyDescent="0.35">
      <c r="I4" s="66" t="s">
        <v>563</v>
      </c>
      <c r="J4" s="71">
        <f>+O29</f>
        <v>8</v>
      </c>
      <c r="K4" s="71">
        <f>+J4/20</f>
        <v>0.4</v>
      </c>
      <c r="U4" s="66"/>
      <c r="V4" s="66"/>
      <c r="W4" s="66"/>
    </row>
    <row r="5" spans="1:23" x14ac:dyDescent="0.35">
      <c r="I5" s="66" t="s">
        <v>557</v>
      </c>
      <c r="J5" s="71">
        <f>+O30</f>
        <v>38</v>
      </c>
      <c r="K5" s="71">
        <f>+J5/20</f>
        <v>1.9</v>
      </c>
      <c r="R5" s="66"/>
      <c r="S5" s="66"/>
      <c r="T5" s="66"/>
      <c r="U5" s="66"/>
      <c r="V5" s="66"/>
      <c r="W5" s="66"/>
    </row>
    <row r="6" spans="1:23" x14ac:dyDescent="0.35">
      <c r="I6" s="66" t="s">
        <v>558</v>
      </c>
      <c r="J6" s="71">
        <f>+O33</f>
        <v>70</v>
      </c>
      <c r="K6" s="71">
        <f>+J6/10</f>
        <v>7</v>
      </c>
      <c r="R6" s="66"/>
      <c r="S6" s="66"/>
      <c r="T6" s="66"/>
      <c r="U6" s="66"/>
      <c r="V6" s="66"/>
      <c r="W6" s="66"/>
    </row>
    <row r="7" spans="1:23" x14ac:dyDescent="0.35">
      <c r="I7" s="66" t="s">
        <v>559</v>
      </c>
      <c r="J7" s="71">
        <f>+O34</f>
        <v>42</v>
      </c>
      <c r="K7" s="71">
        <f>+J7/10</f>
        <v>4.2</v>
      </c>
      <c r="R7" s="66"/>
      <c r="S7" s="66"/>
      <c r="T7" s="66"/>
      <c r="U7" s="66"/>
      <c r="V7" s="66"/>
      <c r="W7" s="66"/>
    </row>
    <row r="8" spans="1:23" x14ac:dyDescent="0.35">
      <c r="I8" s="66" t="s">
        <v>560</v>
      </c>
      <c r="J8" s="71">
        <f>+O35</f>
        <v>15</v>
      </c>
      <c r="K8" s="71">
        <f>+J8/6</f>
        <v>2.5</v>
      </c>
      <c r="R8" s="66"/>
      <c r="S8" s="66"/>
      <c r="T8" s="66"/>
      <c r="U8" s="66"/>
      <c r="V8" s="66"/>
      <c r="W8" s="66"/>
    </row>
    <row r="9" spans="1:23" x14ac:dyDescent="0.35">
      <c r="I9" t="s">
        <v>12</v>
      </c>
      <c r="J9" s="71">
        <f>+SUM(J3:J8)</f>
        <v>179</v>
      </c>
      <c r="R9" s="66"/>
      <c r="S9" s="66"/>
      <c r="T9" s="66"/>
      <c r="U9" s="66"/>
      <c r="V9" s="66"/>
      <c r="W9" s="66"/>
    </row>
    <row r="10" spans="1:23" x14ac:dyDescent="0.35">
      <c r="R10" s="66"/>
      <c r="S10" s="66"/>
      <c r="T10" s="66"/>
      <c r="U10" s="66"/>
      <c r="V10" s="66"/>
      <c r="W10" s="66"/>
    </row>
    <row r="11" spans="1:23" x14ac:dyDescent="0.35">
      <c r="C11" s="66" t="s">
        <v>565</v>
      </c>
      <c r="D11" s="66"/>
      <c r="E11" s="66"/>
      <c r="F11" s="66"/>
      <c r="G11" s="66"/>
      <c r="H11" s="66"/>
      <c r="I11" s="66"/>
      <c r="J11" s="66"/>
      <c r="K11" s="66"/>
      <c r="L11" s="66"/>
      <c r="M11" s="66"/>
      <c r="N11" s="66"/>
      <c r="O11" s="66"/>
      <c r="P11" s="66"/>
      <c r="R11" s="66"/>
      <c r="S11" s="66"/>
      <c r="T11" s="66"/>
      <c r="U11" s="66"/>
      <c r="V11" s="66"/>
      <c r="W11" s="66"/>
    </row>
    <row r="12" spans="1:23" x14ac:dyDescent="0.35">
      <c r="B12" s="66"/>
      <c r="C12" s="66"/>
      <c r="D12" s="66"/>
      <c r="E12" s="66"/>
      <c r="F12" s="66"/>
      <c r="G12" s="66"/>
      <c r="H12" s="66"/>
      <c r="I12" s="66"/>
      <c r="J12" s="66"/>
      <c r="K12" s="66"/>
      <c r="L12" s="66"/>
      <c r="M12" s="66"/>
      <c r="N12" s="66"/>
      <c r="O12" s="66"/>
      <c r="P12" s="66"/>
      <c r="R12" s="66"/>
      <c r="S12" s="66"/>
      <c r="T12" s="66"/>
      <c r="U12" s="66"/>
      <c r="V12" s="66"/>
      <c r="W12" s="66"/>
    </row>
    <row r="13" spans="1:23" x14ac:dyDescent="0.35">
      <c r="E13" s="66"/>
      <c r="F13" s="66"/>
      <c r="G13" s="66"/>
      <c r="H13" s="66"/>
      <c r="I13" s="66"/>
      <c r="J13" s="66"/>
      <c r="K13" s="66"/>
      <c r="L13" s="66"/>
      <c r="M13" s="66"/>
      <c r="N13" s="66"/>
      <c r="O13" s="66"/>
      <c r="P13" s="66"/>
      <c r="Q13" s="66"/>
      <c r="R13" s="66"/>
      <c r="S13" s="66"/>
      <c r="T13" s="66"/>
      <c r="U13" s="66"/>
      <c r="V13" s="66"/>
      <c r="W13" s="66"/>
    </row>
    <row r="14" spans="1:23" s="66" customFormat="1" x14ac:dyDescent="0.35"/>
    <row r="15" spans="1:23" s="66" customFormat="1" x14ac:dyDescent="0.35"/>
    <row r="16" spans="1:23" x14ac:dyDescent="0.35">
      <c r="E16" s="66"/>
      <c r="F16" s="66"/>
      <c r="G16" s="66"/>
      <c r="H16" s="66"/>
      <c r="I16" s="66"/>
      <c r="J16" s="66"/>
      <c r="K16" s="66"/>
      <c r="L16" s="66"/>
      <c r="M16" s="66"/>
      <c r="N16" s="66"/>
      <c r="O16" s="66"/>
      <c r="P16" s="66"/>
      <c r="Q16" s="66"/>
    </row>
    <row r="17" spans="2:17" x14ac:dyDescent="0.35">
      <c r="E17" s="66"/>
      <c r="F17" s="66"/>
      <c r="G17" s="66"/>
      <c r="H17" s="66"/>
      <c r="I17" s="66"/>
      <c r="J17" s="66"/>
      <c r="K17" s="66"/>
      <c r="L17" s="66"/>
      <c r="M17" s="66"/>
      <c r="N17" s="66"/>
      <c r="O17" s="66"/>
      <c r="P17" s="66"/>
      <c r="Q17" s="66"/>
    </row>
    <row r="18" spans="2:17" x14ac:dyDescent="0.35">
      <c r="E18" s="66"/>
      <c r="F18" s="66"/>
      <c r="G18" s="66"/>
      <c r="H18" s="66"/>
      <c r="I18" s="66"/>
      <c r="J18" s="66"/>
      <c r="K18" s="66"/>
      <c r="L18" s="66"/>
      <c r="M18" s="66"/>
      <c r="N18" s="66"/>
      <c r="O18" s="66"/>
      <c r="P18" s="66"/>
      <c r="Q18" s="66"/>
    </row>
    <row r="19" spans="2:17" x14ac:dyDescent="0.35">
      <c r="E19" s="66"/>
      <c r="F19" s="66"/>
      <c r="G19" s="66"/>
      <c r="H19" s="66"/>
      <c r="I19" s="66"/>
      <c r="J19" s="66"/>
      <c r="K19" s="66"/>
      <c r="L19" s="66"/>
      <c r="M19" s="66"/>
      <c r="N19" s="66"/>
      <c r="O19" s="66"/>
      <c r="P19" s="66"/>
      <c r="Q19" s="66"/>
    </row>
    <row r="20" spans="2:17" x14ac:dyDescent="0.35">
      <c r="E20" s="71"/>
      <c r="F20" s="66"/>
      <c r="G20" s="66"/>
      <c r="H20" s="66"/>
      <c r="I20" s="66"/>
      <c r="J20" s="66"/>
      <c r="K20" s="66"/>
      <c r="L20" s="66"/>
      <c r="M20" s="66"/>
      <c r="N20" s="66"/>
      <c r="O20" s="66"/>
      <c r="P20" s="66"/>
      <c r="Q20" s="66"/>
    </row>
    <row r="21" spans="2:17" x14ac:dyDescent="0.35">
      <c r="E21" s="66"/>
      <c r="F21" s="66"/>
      <c r="G21" s="66"/>
      <c r="H21" s="66"/>
      <c r="I21" s="66"/>
      <c r="J21" s="66"/>
      <c r="K21" s="66"/>
      <c r="L21" s="66"/>
      <c r="M21" s="66"/>
      <c r="N21" s="66"/>
      <c r="O21" s="66"/>
      <c r="P21" s="66"/>
      <c r="Q21" s="66"/>
    </row>
    <row r="22" spans="2:17" x14ac:dyDescent="0.35">
      <c r="C22" s="61" t="s">
        <v>561</v>
      </c>
      <c r="D22" s="71"/>
      <c r="E22" s="71"/>
      <c r="F22" s="71"/>
      <c r="G22" s="71"/>
      <c r="H22" s="71"/>
      <c r="I22" s="71"/>
      <c r="J22" s="71"/>
      <c r="K22" s="71"/>
      <c r="L22" s="71"/>
      <c r="M22" s="71"/>
      <c r="N22" s="66"/>
      <c r="O22" s="66"/>
      <c r="P22" s="66"/>
      <c r="Q22" s="66"/>
    </row>
    <row r="23" spans="2:17" x14ac:dyDescent="0.35">
      <c r="B23" s="66"/>
      <c r="C23" s="71"/>
      <c r="N23" s="66"/>
      <c r="O23" s="66"/>
      <c r="P23" s="66"/>
      <c r="Q23" s="66"/>
    </row>
    <row r="24" spans="2:17" x14ac:dyDescent="0.35">
      <c r="B24" s="520" t="s">
        <v>1180</v>
      </c>
      <c r="C24" s="71"/>
      <c r="D24" s="71"/>
      <c r="E24" s="71"/>
      <c r="F24" s="71"/>
      <c r="G24" s="71"/>
      <c r="H24" s="71"/>
      <c r="I24" s="71"/>
      <c r="J24" s="71"/>
      <c r="K24" s="71"/>
      <c r="L24" s="71"/>
      <c r="M24" s="71"/>
      <c r="N24" s="71"/>
      <c r="O24" s="71"/>
    </row>
    <row r="25" spans="2:17" x14ac:dyDescent="0.35">
      <c r="B25" s="66"/>
      <c r="C25" s="71" t="s">
        <v>0</v>
      </c>
      <c r="D25" s="71" t="s">
        <v>1</v>
      </c>
      <c r="E25" s="71" t="s">
        <v>2</v>
      </c>
      <c r="F25" s="71" t="s">
        <v>3</v>
      </c>
      <c r="G25" s="71" t="s">
        <v>4</v>
      </c>
      <c r="H25" s="71" t="s">
        <v>5</v>
      </c>
      <c r="I25" s="71" t="s">
        <v>6</v>
      </c>
      <c r="J25" s="71" t="s">
        <v>7</v>
      </c>
      <c r="K25" s="71" t="s">
        <v>8</v>
      </c>
      <c r="L25" s="71" t="s">
        <v>9</v>
      </c>
      <c r="M25" s="71" t="s">
        <v>10</v>
      </c>
      <c r="N25" s="71" t="s">
        <v>11</v>
      </c>
      <c r="O25" s="71" t="s">
        <v>12</v>
      </c>
    </row>
    <row r="26" spans="2:17" x14ac:dyDescent="0.35">
      <c r="B26" t="s">
        <v>1179</v>
      </c>
      <c r="C26" s="71">
        <f>+SUM(C28:C32)+C34+C35</f>
        <v>4</v>
      </c>
      <c r="D26" s="71">
        <f t="shared" ref="D26:N26" si="0">+SUM(D28:D32)+D34+D35</f>
        <v>1</v>
      </c>
      <c r="E26" s="71">
        <f t="shared" si="0"/>
        <v>10</v>
      </c>
      <c r="F26" s="71">
        <f t="shared" si="0"/>
        <v>31</v>
      </c>
      <c r="G26" s="71">
        <f t="shared" si="0"/>
        <v>78</v>
      </c>
      <c r="H26" s="71">
        <f t="shared" si="0"/>
        <v>2</v>
      </c>
      <c r="I26" s="71">
        <f t="shared" si="0"/>
        <v>6</v>
      </c>
      <c r="J26" s="71">
        <f t="shared" si="0"/>
        <v>6</v>
      </c>
      <c r="K26" s="71">
        <f t="shared" si="0"/>
        <v>11</v>
      </c>
      <c r="L26" s="71">
        <f t="shared" si="0"/>
        <v>18</v>
      </c>
      <c r="M26" s="71">
        <f t="shared" si="0"/>
        <v>7</v>
      </c>
      <c r="N26" s="71">
        <f t="shared" si="0"/>
        <v>5</v>
      </c>
      <c r="O26" s="71">
        <f>+SUM(C26:N26)</f>
        <v>179</v>
      </c>
    </row>
    <row r="28" spans="2:17" x14ac:dyDescent="0.35">
      <c r="B28" s="626" t="s">
        <v>562</v>
      </c>
      <c r="C28" s="658" t="s">
        <v>14</v>
      </c>
      <c r="D28" s="658" t="s">
        <v>14</v>
      </c>
      <c r="E28" s="658">
        <v>1</v>
      </c>
      <c r="F28" s="658" t="s">
        <v>14</v>
      </c>
      <c r="G28" s="658">
        <v>3</v>
      </c>
      <c r="H28" s="658" t="s">
        <v>14</v>
      </c>
      <c r="I28" s="658" t="s">
        <v>14</v>
      </c>
      <c r="J28" s="658" t="s">
        <v>14</v>
      </c>
      <c r="K28" s="658" t="s">
        <v>14</v>
      </c>
      <c r="L28" s="658">
        <v>2</v>
      </c>
      <c r="M28" s="658" t="s">
        <v>14</v>
      </c>
      <c r="N28" s="658" t="s">
        <v>14</v>
      </c>
      <c r="O28" s="659">
        <f t="shared" ref="O28:O35" si="1">+SUM(C28:N28)</f>
        <v>6</v>
      </c>
      <c r="P28" s="252" t="s">
        <v>1175</v>
      </c>
    </row>
    <row r="29" spans="2:17" x14ac:dyDescent="0.35">
      <c r="B29" s="626" t="s">
        <v>563</v>
      </c>
      <c r="C29" s="658" t="s">
        <v>14</v>
      </c>
      <c r="D29" s="658" t="s">
        <v>14</v>
      </c>
      <c r="E29" s="658">
        <v>1</v>
      </c>
      <c r="F29" s="658" t="s">
        <v>14</v>
      </c>
      <c r="G29" s="658">
        <v>5</v>
      </c>
      <c r="H29" s="658" t="s">
        <v>14</v>
      </c>
      <c r="I29" s="658">
        <v>1</v>
      </c>
      <c r="J29" s="658" t="s">
        <v>14</v>
      </c>
      <c r="K29" s="658">
        <v>1</v>
      </c>
      <c r="L29" s="658" t="s">
        <v>14</v>
      </c>
      <c r="M29" s="658" t="s">
        <v>14</v>
      </c>
      <c r="N29" s="658" t="s">
        <v>14</v>
      </c>
      <c r="O29" s="659">
        <f t="shared" si="1"/>
        <v>8</v>
      </c>
      <c r="P29" s="244"/>
    </row>
    <row r="30" spans="2:17" x14ac:dyDescent="0.35">
      <c r="B30" s="626" t="s">
        <v>564</v>
      </c>
      <c r="C30" s="658">
        <v>1</v>
      </c>
      <c r="D30" s="658">
        <v>1</v>
      </c>
      <c r="E30" s="658">
        <v>2</v>
      </c>
      <c r="F30" s="658">
        <v>4</v>
      </c>
      <c r="G30" s="658">
        <v>15</v>
      </c>
      <c r="H30" s="658">
        <v>2</v>
      </c>
      <c r="I30" s="658">
        <v>4</v>
      </c>
      <c r="J30" s="658">
        <v>2</v>
      </c>
      <c r="K30" s="658" t="s">
        <v>14</v>
      </c>
      <c r="L30" s="658">
        <v>1</v>
      </c>
      <c r="M30" s="658">
        <v>2</v>
      </c>
      <c r="N30" s="658">
        <v>4</v>
      </c>
      <c r="O30" s="659">
        <f t="shared" si="1"/>
        <v>38</v>
      </c>
      <c r="P30" s="244"/>
    </row>
    <row r="31" spans="2:17" x14ac:dyDescent="0.35">
      <c r="B31" s="626" t="s">
        <v>1174</v>
      </c>
      <c r="C31" s="658">
        <v>2</v>
      </c>
      <c r="D31" s="658" t="s">
        <v>14</v>
      </c>
      <c r="E31" s="658">
        <v>1</v>
      </c>
      <c r="F31" s="658">
        <v>10</v>
      </c>
      <c r="G31" s="658">
        <v>35</v>
      </c>
      <c r="H31" s="658" t="s">
        <v>14</v>
      </c>
      <c r="I31" s="658"/>
      <c r="J31" s="658"/>
      <c r="K31" s="658">
        <v>9</v>
      </c>
      <c r="L31" s="658">
        <v>6</v>
      </c>
      <c r="M31" s="658">
        <v>2</v>
      </c>
      <c r="N31" s="658" t="s">
        <v>14</v>
      </c>
      <c r="O31" s="659">
        <f t="shared" si="1"/>
        <v>65</v>
      </c>
      <c r="P31" s="244"/>
    </row>
    <row r="32" spans="2:17" x14ac:dyDescent="0.35">
      <c r="B32" s="657" t="s">
        <v>1177</v>
      </c>
      <c r="C32" s="605"/>
      <c r="D32" s="605"/>
      <c r="E32" s="605">
        <v>1</v>
      </c>
      <c r="F32" s="605">
        <v>3</v>
      </c>
      <c r="G32" s="605"/>
      <c r="H32" s="605"/>
      <c r="I32" s="605"/>
      <c r="J32" s="605">
        <v>1</v>
      </c>
      <c r="K32" s="605"/>
      <c r="L32" s="605"/>
      <c r="M32" s="605"/>
      <c r="N32" s="605"/>
      <c r="O32" s="656">
        <f t="shared" si="1"/>
        <v>5</v>
      </c>
      <c r="P32" s="116" t="s">
        <v>1176</v>
      </c>
    </row>
    <row r="33" spans="2:16" x14ac:dyDescent="0.35">
      <c r="B33" s="604" t="s">
        <v>204</v>
      </c>
      <c r="C33" s="605">
        <v>2</v>
      </c>
      <c r="D33" s="605"/>
      <c r="E33" s="605">
        <v>2</v>
      </c>
      <c r="F33" s="605">
        <v>13</v>
      </c>
      <c r="G33" s="605">
        <v>35</v>
      </c>
      <c r="H33" s="605" t="s">
        <v>91</v>
      </c>
      <c r="I33" s="605"/>
      <c r="J33" s="605">
        <v>1</v>
      </c>
      <c r="K33" s="605">
        <v>9</v>
      </c>
      <c r="L33" s="605">
        <v>6</v>
      </c>
      <c r="M33" s="605">
        <v>2</v>
      </c>
      <c r="N33" s="605" t="s">
        <v>91</v>
      </c>
      <c r="O33" s="656">
        <f t="shared" si="1"/>
        <v>70</v>
      </c>
      <c r="P33" s="116"/>
    </row>
    <row r="34" spans="2:16" x14ac:dyDescent="0.35">
      <c r="B34" s="604" t="s">
        <v>559</v>
      </c>
      <c r="C34" s="605">
        <f t="shared" ref="C34:N34" si="2">+SUM(C39:C48)</f>
        <v>1</v>
      </c>
      <c r="D34" s="605">
        <f t="shared" si="2"/>
        <v>0</v>
      </c>
      <c r="E34" s="605">
        <f t="shared" si="2"/>
        <v>2</v>
      </c>
      <c r="F34" s="605">
        <f t="shared" si="2"/>
        <v>12</v>
      </c>
      <c r="G34" s="605">
        <f t="shared" si="2"/>
        <v>16</v>
      </c>
      <c r="H34" s="605">
        <f t="shared" si="2"/>
        <v>0</v>
      </c>
      <c r="I34" s="605">
        <f t="shared" si="2"/>
        <v>1</v>
      </c>
      <c r="J34" s="605">
        <f t="shared" si="2"/>
        <v>2</v>
      </c>
      <c r="K34" s="605">
        <f t="shared" si="2"/>
        <v>1</v>
      </c>
      <c r="L34" s="605">
        <f t="shared" si="2"/>
        <v>5</v>
      </c>
      <c r="M34" s="605">
        <f t="shared" si="2"/>
        <v>2</v>
      </c>
      <c r="N34" s="605">
        <f t="shared" si="2"/>
        <v>0</v>
      </c>
      <c r="O34" s="656">
        <f t="shared" si="1"/>
        <v>42</v>
      </c>
      <c r="P34" s="116"/>
    </row>
    <row r="35" spans="2:16" x14ac:dyDescent="0.35">
      <c r="B35" s="604" t="s">
        <v>1178</v>
      </c>
      <c r="C35" s="605">
        <f>+SUM(C49:C54)</f>
        <v>0</v>
      </c>
      <c r="D35" s="605">
        <f t="shared" ref="D35:N35" si="3">+SUM(D49:D54)</f>
        <v>0</v>
      </c>
      <c r="E35" s="605">
        <f t="shared" si="3"/>
        <v>2</v>
      </c>
      <c r="F35" s="605">
        <f t="shared" si="3"/>
        <v>2</v>
      </c>
      <c r="G35" s="605">
        <f t="shared" si="3"/>
        <v>4</v>
      </c>
      <c r="H35" s="605">
        <f t="shared" si="3"/>
        <v>0</v>
      </c>
      <c r="I35" s="605">
        <f t="shared" si="3"/>
        <v>0</v>
      </c>
      <c r="J35" s="605">
        <f t="shared" si="3"/>
        <v>1</v>
      </c>
      <c r="K35" s="605">
        <f t="shared" si="3"/>
        <v>0</v>
      </c>
      <c r="L35" s="605">
        <f t="shared" si="3"/>
        <v>4</v>
      </c>
      <c r="M35" s="605">
        <f t="shared" si="3"/>
        <v>1</v>
      </c>
      <c r="N35" s="605">
        <f t="shared" si="3"/>
        <v>1</v>
      </c>
      <c r="O35" s="656">
        <f t="shared" si="1"/>
        <v>15</v>
      </c>
      <c r="P35" s="116"/>
    </row>
    <row r="36" spans="2:16" x14ac:dyDescent="0.35">
      <c r="B36" s="604"/>
      <c r="C36" s="604"/>
      <c r="D36" s="604"/>
      <c r="E36" s="604"/>
      <c r="F36" s="604"/>
      <c r="G36" s="604"/>
      <c r="H36" s="604"/>
      <c r="I36" s="604"/>
      <c r="J36" s="604"/>
      <c r="K36" s="604"/>
      <c r="L36" s="604"/>
      <c r="M36" s="604"/>
      <c r="N36" s="604"/>
      <c r="O36" s="604"/>
      <c r="P36" s="116"/>
    </row>
    <row r="37" spans="2:16" x14ac:dyDescent="0.35">
      <c r="B37" s="604"/>
      <c r="C37" s="605" t="s">
        <v>37</v>
      </c>
      <c r="D37" s="605" t="s">
        <v>38</v>
      </c>
      <c r="E37" s="605" t="s">
        <v>39</v>
      </c>
      <c r="F37" s="605" t="s">
        <v>40</v>
      </c>
      <c r="G37" s="605" t="s">
        <v>39</v>
      </c>
      <c r="H37" s="605" t="s">
        <v>37</v>
      </c>
      <c r="I37" s="605" t="s">
        <v>37</v>
      </c>
      <c r="J37" s="605" t="s">
        <v>40</v>
      </c>
      <c r="K37" s="605" t="s">
        <v>41</v>
      </c>
      <c r="L37" s="605" t="s">
        <v>42</v>
      </c>
      <c r="M37" s="605" t="s">
        <v>43</v>
      </c>
      <c r="N37" s="605" t="s">
        <v>44</v>
      </c>
      <c r="O37" s="604"/>
      <c r="P37" s="116"/>
    </row>
    <row r="38" spans="2:16" x14ac:dyDescent="0.35">
      <c r="B38" s="632">
        <v>1995</v>
      </c>
      <c r="C38" s="604"/>
      <c r="D38" s="604"/>
      <c r="E38" s="604">
        <v>1</v>
      </c>
      <c r="F38" s="604">
        <v>3</v>
      </c>
      <c r="G38" s="604"/>
      <c r="H38" s="604"/>
      <c r="I38" s="604"/>
      <c r="J38" s="604">
        <v>1</v>
      </c>
      <c r="K38" s="604"/>
      <c r="L38" s="604"/>
      <c r="M38" s="604"/>
      <c r="N38" s="604"/>
      <c r="O38" s="604">
        <f>+SUM(C38:N38)</f>
        <v>5</v>
      </c>
      <c r="P38" s="116"/>
    </row>
    <row r="39" spans="2:16" x14ac:dyDescent="0.35">
      <c r="B39" s="632">
        <v>1996</v>
      </c>
      <c r="C39" s="604">
        <v>1</v>
      </c>
      <c r="D39" s="604"/>
      <c r="E39" s="604">
        <v>2</v>
      </c>
      <c r="F39" s="604"/>
      <c r="G39" s="604">
        <v>1</v>
      </c>
      <c r="H39" s="604"/>
      <c r="I39" s="604">
        <v>1</v>
      </c>
      <c r="J39" s="604">
        <v>1</v>
      </c>
      <c r="K39" s="604"/>
      <c r="L39" s="604"/>
      <c r="M39" s="604"/>
      <c r="N39" s="604"/>
      <c r="O39" s="604">
        <f t="shared" ref="O39:O54" si="4">+SUM(C39:N39)</f>
        <v>6</v>
      </c>
      <c r="P39" s="116"/>
    </row>
    <row r="40" spans="2:16" x14ac:dyDescent="0.35">
      <c r="B40" s="632">
        <v>1997</v>
      </c>
      <c r="C40" s="604"/>
      <c r="D40" s="604"/>
      <c r="E40" s="604"/>
      <c r="F40" s="604">
        <v>2</v>
      </c>
      <c r="G40" s="604"/>
      <c r="H40" s="604"/>
      <c r="I40" s="604"/>
      <c r="J40" s="604"/>
      <c r="K40" s="604"/>
      <c r="L40" s="604"/>
      <c r="M40" s="604"/>
      <c r="N40" s="604"/>
      <c r="O40" s="604">
        <f t="shared" si="4"/>
        <v>2</v>
      </c>
      <c r="P40" s="116"/>
    </row>
    <row r="41" spans="2:16" x14ac:dyDescent="0.35">
      <c r="B41" s="632">
        <v>1998</v>
      </c>
      <c r="C41" s="604"/>
      <c r="D41" s="604"/>
      <c r="E41" s="604"/>
      <c r="F41" s="604">
        <v>1</v>
      </c>
      <c r="G41" s="604">
        <v>1</v>
      </c>
      <c r="H41" s="604"/>
      <c r="I41" s="604"/>
      <c r="J41" s="604"/>
      <c r="K41" s="604"/>
      <c r="L41" s="604"/>
      <c r="M41" s="604">
        <v>1</v>
      </c>
      <c r="N41" s="604"/>
      <c r="O41" s="604">
        <f t="shared" si="4"/>
        <v>3</v>
      </c>
      <c r="P41" s="116"/>
    </row>
    <row r="42" spans="2:16" x14ac:dyDescent="0.35">
      <c r="B42" s="632">
        <v>1999</v>
      </c>
      <c r="C42" s="604"/>
      <c r="D42" s="604"/>
      <c r="E42" s="604"/>
      <c r="F42" s="604"/>
      <c r="G42" s="604"/>
      <c r="H42" s="604"/>
      <c r="I42" s="604"/>
      <c r="J42" s="604"/>
      <c r="K42" s="604"/>
      <c r="L42" s="604"/>
      <c r="M42" s="604">
        <v>1</v>
      </c>
      <c r="N42" s="604"/>
      <c r="O42" s="604">
        <f t="shared" si="4"/>
        <v>1</v>
      </c>
      <c r="P42" s="116"/>
    </row>
    <row r="43" spans="2:16" x14ac:dyDescent="0.35">
      <c r="B43" s="632">
        <v>2000</v>
      </c>
      <c r="C43" s="604"/>
      <c r="D43" s="604"/>
      <c r="E43" s="604"/>
      <c r="F43" s="604"/>
      <c r="G43" s="604"/>
      <c r="H43" s="604"/>
      <c r="I43" s="604"/>
      <c r="J43" s="604"/>
      <c r="K43" s="604"/>
      <c r="L43" s="604"/>
      <c r="M43" s="604"/>
      <c r="N43" s="604"/>
      <c r="O43" s="604">
        <f t="shared" si="4"/>
        <v>0</v>
      </c>
      <c r="P43" s="116"/>
    </row>
    <row r="44" spans="2:16" x14ac:dyDescent="0.35">
      <c r="B44" s="632">
        <v>2001</v>
      </c>
      <c r="C44" s="604"/>
      <c r="D44" s="604"/>
      <c r="E44" s="604"/>
      <c r="F44" s="604"/>
      <c r="G44" s="604">
        <v>2</v>
      </c>
      <c r="H44" s="604"/>
      <c r="I44" s="604"/>
      <c r="J44" s="604"/>
      <c r="K44" s="604">
        <v>1</v>
      </c>
      <c r="L44" s="604"/>
      <c r="M44" s="604"/>
      <c r="N44" s="604"/>
      <c r="O44" s="604">
        <f t="shared" si="4"/>
        <v>3</v>
      </c>
      <c r="P44" s="116"/>
    </row>
    <row r="45" spans="2:16" x14ac:dyDescent="0.35">
      <c r="B45" s="632">
        <v>2002</v>
      </c>
      <c r="C45" s="604"/>
      <c r="D45" s="604"/>
      <c r="E45" s="604"/>
      <c r="F45" s="604">
        <v>1</v>
      </c>
      <c r="G45" s="604">
        <v>9</v>
      </c>
      <c r="H45" s="604"/>
      <c r="I45" s="604"/>
      <c r="J45" s="604">
        <v>1</v>
      </c>
      <c r="K45" s="604"/>
      <c r="L45" s="604">
        <v>1</v>
      </c>
      <c r="M45" s="604"/>
      <c r="N45" s="604"/>
      <c r="O45" s="604">
        <f t="shared" si="4"/>
        <v>12</v>
      </c>
      <c r="P45" s="116"/>
    </row>
    <row r="46" spans="2:16" x14ac:dyDescent="0.35">
      <c r="B46" s="632">
        <v>2003</v>
      </c>
      <c r="C46" s="604"/>
      <c r="D46" s="604"/>
      <c r="E46" s="604"/>
      <c r="F46" s="604">
        <v>2</v>
      </c>
      <c r="G46" s="604"/>
      <c r="H46" s="604"/>
      <c r="I46" s="604"/>
      <c r="J46" s="604"/>
      <c r="K46" s="604"/>
      <c r="L46" s="604"/>
      <c r="M46" s="604"/>
      <c r="N46" s="604"/>
      <c r="O46" s="604">
        <f t="shared" si="4"/>
        <v>2</v>
      </c>
      <c r="P46" s="116"/>
    </row>
    <row r="47" spans="2:16" x14ac:dyDescent="0.35">
      <c r="B47" s="632">
        <v>2004</v>
      </c>
      <c r="C47" s="604"/>
      <c r="D47" s="604"/>
      <c r="E47" s="604"/>
      <c r="F47" s="604">
        <v>6</v>
      </c>
      <c r="G47" s="604">
        <v>2</v>
      </c>
      <c r="H47" s="604"/>
      <c r="I47" s="604"/>
      <c r="J47" s="604"/>
      <c r="K47" s="604"/>
      <c r="L47" s="604"/>
      <c r="M47" s="604"/>
      <c r="N47" s="604"/>
      <c r="O47" s="604">
        <f t="shared" si="4"/>
        <v>8</v>
      </c>
      <c r="P47" s="116"/>
    </row>
    <row r="48" spans="2:16" x14ac:dyDescent="0.35">
      <c r="B48" s="632">
        <v>2005</v>
      </c>
      <c r="C48" s="604"/>
      <c r="D48" s="604"/>
      <c r="E48" s="604"/>
      <c r="F48" s="604"/>
      <c r="G48" s="604">
        <v>1</v>
      </c>
      <c r="H48" s="604"/>
      <c r="I48" s="604"/>
      <c r="J48" s="604"/>
      <c r="K48" s="604"/>
      <c r="L48" s="604">
        <v>4</v>
      </c>
      <c r="M48" s="604"/>
      <c r="N48" s="604"/>
      <c r="O48" s="604">
        <f t="shared" si="4"/>
        <v>5</v>
      </c>
      <c r="P48" s="116"/>
    </row>
    <row r="49" spans="2:16" x14ac:dyDescent="0.35">
      <c r="B49" s="632">
        <v>2006</v>
      </c>
      <c r="C49" s="604"/>
      <c r="D49" s="604"/>
      <c r="E49" s="604"/>
      <c r="F49" s="604"/>
      <c r="G49" s="604">
        <v>1</v>
      </c>
      <c r="H49" s="604"/>
      <c r="I49" s="604"/>
      <c r="J49" s="604"/>
      <c r="K49" s="604"/>
      <c r="L49" s="604"/>
      <c r="M49" s="604"/>
      <c r="N49" s="604"/>
      <c r="O49" s="604">
        <f t="shared" si="4"/>
        <v>1</v>
      </c>
      <c r="P49" s="116"/>
    </row>
    <row r="50" spans="2:16" x14ac:dyDescent="0.35">
      <c r="B50" s="632">
        <v>2007</v>
      </c>
      <c r="C50" s="604"/>
      <c r="D50" s="604"/>
      <c r="E50" s="604"/>
      <c r="F50" s="604"/>
      <c r="G50" s="604"/>
      <c r="H50" s="604"/>
      <c r="I50" s="604"/>
      <c r="J50" s="604"/>
      <c r="K50" s="604"/>
      <c r="L50" s="604">
        <v>3</v>
      </c>
      <c r="M50" s="604"/>
      <c r="N50" s="604">
        <v>1</v>
      </c>
      <c r="O50" s="604">
        <f t="shared" si="4"/>
        <v>4</v>
      </c>
      <c r="P50" s="116"/>
    </row>
    <row r="51" spans="2:16" x14ac:dyDescent="0.35">
      <c r="B51" s="632">
        <v>2008</v>
      </c>
      <c r="C51" s="604"/>
      <c r="D51" s="604"/>
      <c r="E51" s="604"/>
      <c r="F51" s="604"/>
      <c r="G51" s="604">
        <v>1</v>
      </c>
      <c r="H51" s="604"/>
      <c r="I51" s="604"/>
      <c r="J51" s="604"/>
      <c r="K51" s="604"/>
      <c r="L51" s="604">
        <v>1</v>
      </c>
      <c r="M51" s="604"/>
      <c r="N51" s="604"/>
      <c r="O51" s="604">
        <f t="shared" si="4"/>
        <v>2</v>
      </c>
      <c r="P51" s="116"/>
    </row>
    <row r="52" spans="2:16" x14ac:dyDescent="0.35">
      <c r="B52" s="632">
        <v>2009</v>
      </c>
      <c r="C52" s="604"/>
      <c r="D52" s="604"/>
      <c r="E52" s="604">
        <v>1</v>
      </c>
      <c r="F52" s="604"/>
      <c r="G52" s="604">
        <v>1</v>
      </c>
      <c r="H52" s="604"/>
      <c r="I52" s="604"/>
      <c r="J52" s="604"/>
      <c r="K52" s="604"/>
      <c r="L52" s="604"/>
      <c r="M52" s="604"/>
      <c r="N52" s="604"/>
      <c r="O52" s="604">
        <f t="shared" si="4"/>
        <v>2</v>
      </c>
      <c r="P52" s="116"/>
    </row>
    <row r="53" spans="2:16" x14ac:dyDescent="0.35">
      <c r="B53" s="632">
        <v>2010</v>
      </c>
      <c r="C53" s="604"/>
      <c r="D53" s="604"/>
      <c r="E53" s="604"/>
      <c r="F53" s="604"/>
      <c r="G53" s="604"/>
      <c r="H53" s="604"/>
      <c r="I53" s="604"/>
      <c r="J53" s="604"/>
      <c r="K53" s="604"/>
      <c r="L53" s="604"/>
      <c r="M53" s="604">
        <v>1</v>
      </c>
      <c r="N53" s="604"/>
      <c r="O53" s="604">
        <f t="shared" si="4"/>
        <v>1</v>
      </c>
      <c r="P53" s="116"/>
    </row>
    <row r="54" spans="2:16" x14ac:dyDescent="0.35">
      <c r="B54" s="632">
        <v>2011</v>
      </c>
      <c r="C54" s="604"/>
      <c r="D54" s="604"/>
      <c r="E54" s="604">
        <v>1</v>
      </c>
      <c r="F54" s="604">
        <v>2</v>
      </c>
      <c r="G54" s="604">
        <v>1</v>
      </c>
      <c r="H54" s="604"/>
      <c r="I54" s="604"/>
      <c r="J54" s="604">
        <v>1</v>
      </c>
      <c r="K54" s="604"/>
      <c r="L54" s="604"/>
      <c r="M54" s="604"/>
      <c r="N54" s="604"/>
      <c r="O54" s="604">
        <f t="shared" si="4"/>
        <v>5</v>
      </c>
      <c r="P54" s="116"/>
    </row>
  </sheetData>
  <pageMargins left="0.7" right="0.7" top="0.75" bottom="0.75" header="0.3" footer="0.3"/>
  <pageSetup paperSize="9"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zoomScale="80" zoomScaleNormal="80" workbookViewId="0">
      <selection activeCell="Q30" sqref="Q30"/>
    </sheetView>
  </sheetViews>
  <sheetFormatPr defaultRowHeight="14.5" x14ac:dyDescent="0.35"/>
  <sheetData>
    <row r="1" spans="1:18" x14ac:dyDescent="0.35">
      <c r="A1" s="30" t="s">
        <v>566</v>
      </c>
    </row>
    <row r="5" spans="1:18" x14ac:dyDescent="0.35">
      <c r="E5" s="71"/>
      <c r="F5" s="71"/>
      <c r="G5" s="71"/>
      <c r="H5" s="71"/>
      <c r="I5" s="71"/>
      <c r="J5" s="71"/>
      <c r="K5" s="71"/>
      <c r="L5" s="71"/>
      <c r="M5" s="71"/>
      <c r="N5" s="71"/>
      <c r="O5" s="71"/>
      <c r="P5" s="71"/>
    </row>
    <row r="6" spans="1:18" x14ac:dyDescent="0.35">
      <c r="E6" s="71"/>
      <c r="F6" s="71"/>
      <c r="G6" s="71"/>
      <c r="H6" s="71"/>
      <c r="I6" s="71"/>
      <c r="J6" s="71"/>
      <c r="K6" s="71"/>
      <c r="L6" s="71"/>
      <c r="M6" s="71"/>
      <c r="N6" s="71"/>
      <c r="O6" s="71"/>
      <c r="P6" s="71"/>
    </row>
    <row r="7" spans="1:18" x14ac:dyDescent="0.35">
      <c r="E7" s="71"/>
      <c r="F7" s="71"/>
      <c r="G7" s="71"/>
      <c r="H7" s="71"/>
      <c r="I7" s="71"/>
      <c r="J7" s="71"/>
      <c r="K7" s="71"/>
      <c r="L7" s="71"/>
      <c r="M7" s="71"/>
      <c r="N7" s="71"/>
      <c r="O7" s="71"/>
      <c r="P7" s="71"/>
    </row>
    <row r="8" spans="1:18" x14ac:dyDescent="0.35">
      <c r="E8" s="71"/>
      <c r="F8" s="71"/>
      <c r="G8" s="71"/>
      <c r="H8" s="71"/>
      <c r="I8" s="71"/>
      <c r="J8" s="71"/>
      <c r="K8" s="71"/>
      <c r="L8" s="71"/>
      <c r="M8" s="71"/>
      <c r="N8" s="71"/>
      <c r="O8" s="71"/>
      <c r="P8" s="71"/>
    </row>
    <row r="9" spans="1:18" x14ac:dyDescent="0.35">
      <c r="E9" s="71"/>
      <c r="F9" s="71"/>
      <c r="G9" s="71"/>
      <c r="H9" s="71"/>
      <c r="I9" s="71"/>
      <c r="J9" s="71"/>
      <c r="K9" s="71"/>
      <c r="L9" s="71"/>
      <c r="M9" s="71"/>
      <c r="N9" s="71"/>
      <c r="O9" s="71"/>
      <c r="P9" s="71"/>
    </row>
    <row r="10" spans="1:18" x14ac:dyDescent="0.35">
      <c r="D10" s="66" t="s">
        <v>1181</v>
      </c>
    </row>
    <row r="11" spans="1:18" x14ac:dyDescent="0.35">
      <c r="E11" s="71" t="s">
        <v>0</v>
      </c>
      <c r="F11" s="71" t="s">
        <v>1</v>
      </c>
      <c r="G11" s="71" t="s">
        <v>2</v>
      </c>
      <c r="H11" s="71" t="s">
        <v>290</v>
      </c>
      <c r="I11" s="71" t="s">
        <v>4</v>
      </c>
      <c r="J11" s="71" t="s">
        <v>291</v>
      </c>
      <c r="K11" s="71" t="s">
        <v>263</v>
      </c>
      <c r="L11" s="71" t="s">
        <v>581</v>
      </c>
      <c r="M11" s="71" t="s">
        <v>292</v>
      </c>
      <c r="N11" s="71" t="s">
        <v>9</v>
      </c>
      <c r="O11" s="71" t="s">
        <v>10</v>
      </c>
      <c r="P11" s="71" t="s">
        <v>11</v>
      </c>
    </row>
    <row r="12" spans="1:18" x14ac:dyDescent="0.35">
      <c r="D12" t="s">
        <v>582</v>
      </c>
      <c r="E12" s="173">
        <f t="shared" ref="E12:P12" si="0">+E41</f>
        <v>0.22222222222222221</v>
      </c>
      <c r="F12" s="173">
        <f t="shared" si="0"/>
        <v>4</v>
      </c>
      <c r="G12" s="173">
        <f t="shared" si="0"/>
        <v>13.222222222222221</v>
      </c>
      <c r="H12" s="173">
        <f t="shared" si="0"/>
        <v>15.944444444444445</v>
      </c>
      <c r="I12" s="173">
        <f t="shared" si="0"/>
        <v>24.611111111111111</v>
      </c>
      <c r="J12" s="173">
        <f t="shared" si="0"/>
        <v>9.6666666666666661</v>
      </c>
      <c r="K12" s="173">
        <f t="shared" si="0"/>
        <v>11.111111111111111</v>
      </c>
      <c r="L12" s="173">
        <f t="shared" si="0"/>
        <v>10.111111111111111</v>
      </c>
      <c r="M12" s="173">
        <f t="shared" si="0"/>
        <v>8.2777777777777786</v>
      </c>
      <c r="N12" s="173">
        <f t="shared" si="0"/>
        <v>1.7777777777777777</v>
      </c>
      <c r="O12" s="173">
        <f t="shared" si="0"/>
        <v>5.5555555555555552E-2</v>
      </c>
      <c r="P12" s="173">
        <f t="shared" si="0"/>
        <v>0</v>
      </c>
    </row>
    <row r="13" spans="1:18" x14ac:dyDescent="0.35">
      <c r="E13" s="71"/>
      <c r="F13" s="71"/>
      <c r="G13" s="71"/>
      <c r="H13" s="71"/>
      <c r="I13" s="71"/>
      <c r="J13" s="71"/>
      <c r="K13" s="71"/>
      <c r="L13" s="71"/>
      <c r="M13" s="71"/>
      <c r="N13" s="71"/>
      <c r="O13" s="71"/>
      <c r="P13" s="71"/>
    </row>
    <row r="14" spans="1:18" x14ac:dyDescent="0.35">
      <c r="A14" s="75" t="s">
        <v>583</v>
      </c>
      <c r="E14" s="71"/>
      <c r="F14" s="71"/>
      <c r="G14" s="71"/>
      <c r="H14" s="71"/>
      <c r="I14" s="71"/>
      <c r="J14" s="71"/>
      <c r="K14" s="71"/>
      <c r="L14" s="71"/>
      <c r="M14" s="71"/>
      <c r="N14" s="71"/>
      <c r="O14" s="71"/>
      <c r="P14" s="71"/>
    </row>
    <row r="15" spans="1:18" x14ac:dyDescent="0.35">
      <c r="A15" s="543"/>
      <c r="B15" s="543"/>
      <c r="C15" s="566" t="s">
        <v>584</v>
      </c>
      <c r="D15" s="566" t="s">
        <v>585</v>
      </c>
      <c r="E15" s="566" t="s">
        <v>0</v>
      </c>
      <c r="F15" s="566" t="s">
        <v>1</v>
      </c>
      <c r="G15" s="566" t="s">
        <v>2</v>
      </c>
      <c r="H15" s="566" t="s">
        <v>290</v>
      </c>
      <c r="I15" s="566" t="s">
        <v>4</v>
      </c>
      <c r="J15" s="566" t="s">
        <v>291</v>
      </c>
      <c r="K15" s="566" t="s">
        <v>263</v>
      </c>
      <c r="L15" s="566" t="s">
        <v>581</v>
      </c>
      <c r="M15" s="566" t="s">
        <v>292</v>
      </c>
      <c r="N15" s="566" t="s">
        <v>9</v>
      </c>
      <c r="O15" s="566" t="s">
        <v>10</v>
      </c>
      <c r="P15" s="566" t="s">
        <v>11</v>
      </c>
      <c r="Q15" s="74" t="s">
        <v>1035</v>
      </c>
      <c r="R15" s="75"/>
    </row>
    <row r="16" spans="1:18" x14ac:dyDescent="0.35">
      <c r="A16" s="543">
        <v>1988</v>
      </c>
      <c r="B16" s="543"/>
      <c r="C16" s="566"/>
      <c r="D16" s="566">
        <v>3</v>
      </c>
      <c r="E16" s="566"/>
      <c r="F16" s="566">
        <v>8</v>
      </c>
      <c r="G16" s="566">
        <v>4</v>
      </c>
      <c r="H16" s="566">
        <v>14</v>
      </c>
      <c r="I16" s="566">
        <v>19</v>
      </c>
      <c r="J16" s="566">
        <v>3</v>
      </c>
      <c r="K16" s="566">
        <v>7</v>
      </c>
      <c r="L16" s="566">
        <v>9</v>
      </c>
      <c r="M16" s="566">
        <v>12</v>
      </c>
      <c r="N16" s="566">
        <v>1</v>
      </c>
      <c r="O16" s="566"/>
      <c r="P16" s="566"/>
      <c r="Q16" s="75" t="s">
        <v>567</v>
      </c>
      <c r="R16" s="75"/>
    </row>
    <row r="17" spans="1:18" x14ac:dyDescent="0.35">
      <c r="A17" s="543">
        <v>1989</v>
      </c>
      <c r="B17" s="543"/>
      <c r="C17" s="566"/>
      <c r="D17" s="566"/>
      <c r="E17" s="566"/>
      <c r="F17" s="566">
        <v>9</v>
      </c>
      <c r="G17" s="566">
        <v>9</v>
      </c>
      <c r="H17" s="566">
        <v>15</v>
      </c>
      <c r="I17" s="566">
        <v>18</v>
      </c>
      <c r="J17" s="566"/>
      <c r="K17" s="566">
        <v>21</v>
      </c>
      <c r="L17" s="566" t="s">
        <v>568</v>
      </c>
      <c r="M17" s="566">
        <v>14</v>
      </c>
      <c r="N17" s="566">
        <v>2</v>
      </c>
      <c r="O17" s="566"/>
      <c r="P17" s="566"/>
      <c r="Q17" s="75" t="s">
        <v>567</v>
      </c>
      <c r="R17" s="75"/>
    </row>
    <row r="18" spans="1:18" x14ac:dyDescent="0.35">
      <c r="A18" s="543">
        <v>1990</v>
      </c>
      <c r="B18" s="543"/>
      <c r="C18" s="566">
        <v>7</v>
      </c>
      <c r="D18" s="566">
        <v>3</v>
      </c>
      <c r="E18" s="566">
        <v>1</v>
      </c>
      <c r="F18" s="566">
        <v>6</v>
      </c>
      <c r="G18" s="566">
        <v>11</v>
      </c>
      <c r="H18" s="566">
        <v>9</v>
      </c>
      <c r="I18" s="566">
        <v>20</v>
      </c>
      <c r="J18" s="566"/>
      <c r="K18" s="566">
        <v>15</v>
      </c>
      <c r="L18" s="566">
        <v>26</v>
      </c>
      <c r="M18" s="566">
        <v>20</v>
      </c>
      <c r="N18" s="566">
        <v>21</v>
      </c>
      <c r="O18" s="566"/>
      <c r="P18" s="566"/>
      <c r="Q18" s="75" t="s">
        <v>567</v>
      </c>
      <c r="R18" s="75"/>
    </row>
    <row r="19" spans="1:18" x14ac:dyDescent="0.35">
      <c r="A19" s="543">
        <v>1991</v>
      </c>
      <c r="B19" s="543"/>
      <c r="C19" s="566">
        <v>4</v>
      </c>
      <c r="D19" s="566">
        <v>3</v>
      </c>
      <c r="E19" s="566"/>
      <c r="F19" s="566">
        <v>10</v>
      </c>
      <c r="G19" s="566">
        <v>15</v>
      </c>
      <c r="H19" s="566">
        <v>14</v>
      </c>
      <c r="I19" s="566" t="s">
        <v>569</v>
      </c>
      <c r="J19" s="566" t="s">
        <v>570</v>
      </c>
      <c r="K19" s="566" t="s">
        <v>571</v>
      </c>
      <c r="L19" s="566" t="s">
        <v>572</v>
      </c>
      <c r="M19" s="566">
        <v>7</v>
      </c>
      <c r="N19" s="566">
        <v>3</v>
      </c>
      <c r="O19" s="566">
        <v>1</v>
      </c>
      <c r="P19" s="566"/>
      <c r="Q19" s="75"/>
      <c r="R19" s="75"/>
    </row>
    <row r="20" spans="1:18" x14ac:dyDescent="0.35">
      <c r="A20" s="543">
        <v>1992</v>
      </c>
      <c r="B20" s="543"/>
      <c r="C20" s="566" t="s">
        <v>217</v>
      </c>
      <c r="D20" s="566" t="s">
        <v>573</v>
      </c>
      <c r="E20" s="566"/>
      <c r="F20" s="566"/>
      <c r="G20" s="566"/>
      <c r="H20" s="566"/>
      <c r="I20" s="566"/>
      <c r="J20" s="566"/>
      <c r="K20" s="566"/>
      <c r="L20" s="566"/>
      <c r="M20" s="566"/>
      <c r="N20" s="566"/>
      <c r="O20" s="566"/>
      <c r="P20" s="566"/>
      <c r="Q20" s="75" t="s">
        <v>574</v>
      </c>
      <c r="R20" s="75"/>
    </row>
    <row r="21" spans="1:18" x14ac:dyDescent="0.35">
      <c r="A21" s="543">
        <v>1993</v>
      </c>
      <c r="B21" s="543"/>
      <c r="C21" s="566"/>
      <c r="D21" s="566"/>
      <c r="E21" s="566"/>
      <c r="F21" s="566">
        <v>5</v>
      </c>
      <c r="G21" s="566">
        <v>19</v>
      </c>
      <c r="H21" s="566">
        <v>28</v>
      </c>
      <c r="I21" s="566">
        <v>8</v>
      </c>
      <c r="J21" s="566">
        <v>2</v>
      </c>
      <c r="K21" s="566">
        <v>16</v>
      </c>
      <c r="L21" s="566">
        <v>13</v>
      </c>
      <c r="M21" s="566">
        <v>20</v>
      </c>
      <c r="N21" s="566"/>
      <c r="O21" s="566"/>
      <c r="P21" s="566"/>
      <c r="Q21" s="75"/>
      <c r="R21" s="75"/>
    </row>
    <row r="22" spans="1:18" x14ac:dyDescent="0.35">
      <c r="A22" s="543">
        <v>1994</v>
      </c>
      <c r="B22" s="543"/>
      <c r="C22" s="566"/>
      <c r="D22" s="566"/>
      <c r="E22" s="566">
        <v>2</v>
      </c>
      <c r="F22" s="566">
        <v>7</v>
      </c>
      <c r="G22" s="566">
        <v>16</v>
      </c>
      <c r="H22" s="566">
        <v>10</v>
      </c>
      <c r="I22" s="566">
        <v>7</v>
      </c>
      <c r="J22" s="566">
        <v>5</v>
      </c>
      <c r="K22" s="566">
        <v>5</v>
      </c>
      <c r="L22" s="566">
        <v>11</v>
      </c>
      <c r="M22" s="566">
        <v>7</v>
      </c>
      <c r="N22" s="566"/>
      <c r="O22" s="566"/>
      <c r="P22" s="566"/>
      <c r="Q22" s="75"/>
      <c r="R22" s="75"/>
    </row>
    <row r="23" spans="1:18" x14ac:dyDescent="0.35">
      <c r="A23" s="543">
        <v>1995</v>
      </c>
      <c r="B23" s="543"/>
      <c r="C23" s="566"/>
      <c r="D23" s="566"/>
      <c r="E23" s="566"/>
      <c r="F23" s="566">
        <v>7</v>
      </c>
      <c r="G23" s="566">
        <v>17</v>
      </c>
      <c r="H23" s="566">
        <v>18</v>
      </c>
      <c r="I23" s="566">
        <v>11</v>
      </c>
      <c r="J23" s="566">
        <v>8</v>
      </c>
      <c r="K23" s="566">
        <v>5</v>
      </c>
      <c r="L23" s="566"/>
      <c r="M23" s="566">
        <v>9</v>
      </c>
      <c r="N23" s="566"/>
      <c r="O23" s="566"/>
      <c r="P23" s="566"/>
      <c r="Q23" s="75"/>
      <c r="R23" s="75"/>
    </row>
    <row r="24" spans="1:18" x14ac:dyDescent="0.35">
      <c r="A24" s="543">
        <v>1996</v>
      </c>
      <c r="B24" s="543"/>
      <c r="C24" s="566">
        <v>2</v>
      </c>
      <c r="D24" s="566">
        <v>4</v>
      </c>
      <c r="E24" s="566"/>
      <c r="F24" s="566">
        <v>5</v>
      </c>
      <c r="G24" s="566">
        <v>17</v>
      </c>
      <c r="H24" s="566">
        <v>12</v>
      </c>
      <c r="I24" s="566">
        <v>20</v>
      </c>
      <c r="J24" s="566">
        <v>6</v>
      </c>
      <c r="K24" s="566">
        <v>5</v>
      </c>
      <c r="L24" s="566">
        <v>11</v>
      </c>
      <c r="M24" s="566">
        <v>4</v>
      </c>
      <c r="N24" s="566"/>
      <c r="O24" s="566"/>
      <c r="P24" s="566"/>
      <c r="Q24" s="75"/>
      <c r="R24" s="75"/>
    </row>
    <row r="25" spans="1:18" x14ac:dyDescent="0.35">
      <c r="A25" s="543">
        <v>1997</v>
      </c>
      <c r="B25" s="543"/>
      <c r="C25" s="566">
        <v>2</v>
      </c>
      <c r="D25" s="566">
        <v>4</v>
      </c>
      <c r="E25" s="566">
        <v>1</v>
      </c>
      <c r="F25" s="566">
        <v>6</v>
      </c>
      <c r="G25" s="566"/>
      <c r="H25" s="566"/>
      <c r="I25" s="566"/>
      <c r="J25" s="566"/>
      <c r="K25" s="566"/>
      <c r="L25" s="566">
        <v>18</v>
      </c>
      <c r="M25" s="566"/>
      <c r="N25" s="566"/>
      <c r="O25" s="566"/>
      <c r="P25" s="566"/>
      <c r="Q25" s="75"/>
      <c r="R25" s="75"/>
    </row>
    <row r="26" spans="1:18" x14ac:dyDescent="0.35">
      <c r="A26" s="543">
        <v>1998</v>
      </c>
      <c r="B26" s="543"/>
      <c r="C26" s="566">
        <v>4</v>
      </c>
      <c r="D26" s="566" t="s">
        <v>575</v>
      </c>
      <c r="E26" s="566"/>
      <c r="F26" s="566">
        <v>4</v>
      </c>
      <c r="G26" s="566">
        <v>14</v>
      </c>
      <c r="H26" s="566">
        <v>17</v>
      </c>
      <c r="I26" s="566">
        <v>54</v>
      </c>
      <c r="J26" s="566">
        <v>14</v>
      </c>
      <c r="K26" s="566">
        <v>16</v>
      </c>
      <c r="L26" s="566">
        <v>6</v>
      </c>
      <c r="M26" s="566">
        <v>5</v>
      </c>
      <c r="N26" s="566">
        <v>3</v>
      </c>
      <c r="O26" s="566"/>
      <c r="P26" s="566"/>
      <c r="Q26" s="75" t="s">
        <v>576</v>
      </c>
      <c r="R26" s="75"/>
    </row>
    <row r="27" spans="1:18" x14ac:dyDescent="0.35">
      <c r="A27" s="543">
        <v>1999</v>
      </c>
      <c r="B27" s="543"/>
      <c r="C27" s="566" t="s">
        <v>577</v>
      </c>
      <c r="D27" s="566">
        <v>5</v>
      </c>
      <c r="E27" s="566"/>
      <c r="F27" s="566">
        <v>5</v>
      </c>
      <c r="G27" s="566"/>
      <c r="H27" s="566"/>
      <c r="I27" s="566"/>
      <c r="J27" s="566"/>
      <c r="K27" s="566"/>
      <c r="L27" s="566"/>
      <c r="M27" s="566"/>
      <c r="N27" s="566"/>
      <c r="O27" s="566"/>
      <c r="P27" s="566"/>
      <c r="Q27" s="75"/>
      <c r="R27" s="75"/>
    </row>
    <row r="28" spans="1:18" x14ac:dyDescent="0.35">
      <c r="A28" s="543">
        <v>2000</v>
      </c>
      <c r="B28" s="543"/>
      <c r="C28" s="566" t="s">
        <v>578</v>
      </c>
      <c r="D28" s="566"/>
      <c r="E28" s="566"/>
      <c r="F28" s="566">
        <v>4</v>
      </c>
      <c r="G28" s="566">
        <v>22</v>
      </c>
      <c r="H28" s="566">
        <v>27</v>
      </c>
      <c r="I28" s="566">
        <v>20</v>
      </c>
      <c r="J28" s="566">
        <v>14</v>
      </c>
      <c r="K28" s="566">
        <v>15</v>
      </c>
      <c r="L28" s="566">
        <v>16</v>
      </c>
      <c r="M28" s="566">
        <v>3</v>
      </c>
      <c r="N28" s="566"/>
      <c r="O28" s="566"/>
      <c r="P28" s="566"/>
      <c r="Q28" s="75"/>
      <c r="R28" s="75"/>
    </row>
    <row r="29" spans="1:18" x14ac:dyDescent="0.35">
      <c r="A29" s="543">
        <v>2001</v>
      </c>
      <c r="B29" s="543"/>
      <c r="C29" s="566">
        <v>1</v>
      </c>
      <c r="D29" s="566" t="s">
        <v>573</v>
      </c>
      <c r="E29" s="566"/>
      <c r="F29" s="566">
        <v>8</v>
      </c>
      <c r="G29" s="566">
        <v>6</v>
      </c>
      <c r="H29" s="566">
        <v>8</v>
      </c>
      <c r="I29" s="566">
        <v>21</v>
      </c>
      <c r="J29" s="566">
        <v>27</v>
      </c>
      <c r="K29" s="566">
        <v>16</v>
      </c>
      <c r="L29" s="566">
        <v>11</v>
      </c>
      <c r="M29" s="566">
        <v>20</v>
      </c>
      <c r="N29" s="566">
        <v>3</v>
      </c>
      <c r="O29" s="566"/>
      <c r="P29" s="566"/>
      <c r="Q29" s="75"/>
      <c r="R29" s="75"/>
    </row>
    <row r="30" spans="1:18" x14ac:dyDescent="0.35">
      <c r="A30" s="543">
        <v>2002</v>
      </c>
      <c r="B30" s="543"/>
      <c r="C30" s="566" t="s">
        <v>579</v>
      </c>
      <c r="D30" s="566"/>
      <c r="E30" s="566"/>
      <c r="F30" s="566">
        <v>4</v>
      </c>
      <c r="G30" s="566">
        <v>20</v>
      </c>
      <c r="H30" s="566">
        <v>22</v>
      </c>
      <c r="I30" s="566">
        <v>30</v>
      </c>
      <c r="J30" s="566">
        <v>12</v>
      </c>
      <c r="K30" s="566">
        <v>37</v>
      </c>
      <c r="L30" s="566">
        <v>11</v>
      </c>
      <c r="M30" s="566">
        <v>4</v>
      </c>
      <c r="N30" s="566">
        <v>3</v>
      </c>
      <c r="O30" s="566"/>
      <c r="P30" s="566"/>
      <c r="Q30" s="75"/>
      <c r="R30" s="75"/>
    </row>
    <row r="31" spans="1:18" x14ac:dyDescent="0.35">
      <c r="A31" s="543">
        <v>2003</v>
      </c>
      <c r="B31" s="543"/>
      <c r="C31" s="566">
        <v>2</v>
      </c>
      <c r="D31" s="566" t="s">
        <v>217</v>
      </c>
      <c r="E31" s="566"/>
      <c r="F31" s="566">
        <v>3</v>
      </c>
      <c r="G31" s="566">
        <v>17</v>
      </c>
      <c r="H31" s="566">
        <v>30</v>
      </c>
      <c r="I31" s="566">
        <v>41</v>
      </c>
      <c r="J31" s="566">
        <v>14</v>
      </c>
      <c r="K31" s="566">
        <v>14</v>
      </c>
      <c r="L31" s="566">
        <v>5</v>
      </c>
      <c r="M31" s="566">
        <v>10</v>
      </c>
      <c r="N31" s="566"/>
      <c r="O31" s="566">
        <v>1</v>
      </c>
      <c r="P31" s="566"/>
      <c r="Q31" s="75"/>
      <c r="R31" s="75"/>
    </row>
    <row r="32" spans="1:18" x14ac:dyDescent="0.35">
      <c r="A32" s="543">
        <v>2004</v>
      </c>
      <c r="B32" s="543"/>
      <c r="C32" s="566">
        <v>1</v>
      </c>
      <c r="D32" s="566">
        <v>3</v>
      </c>
      <c r="E32" s="566"/>
      <c r="F32" s="566">
        <v>5</v>
      </c>
      <c r="G32" s="566">
        <v>10</v>
      </c>
      <c r="H32" s="566">
        <v>17</v>
      </c>
      <c r="I32" s="566">
        <v>24</v>
      </c>
      <c r="J32" s="566">
        <v>6</v>
      </c>
      <c r="K32" s="566">
        <v>7</v>
      </c>
      <c r="L32" s="566">
        <v>19</v>
      </c>
      <c r="M32" s="566">
        <v>9</v>
      </c>
      <c r="N32" s="566"/>
      <c r="O32" s="566"/>
      <c r="P32" s="566"/>
      <c r="Q32" s="75"/>
      <c r="R32" s="75"/>
    </row>
    <row r="33" spans="1:18" x14ac:dyDescent="0.35">
      <c r="A33" s="543">
        <v>2005</v>
      </c>
      <c r="B33" s="543"/>
      <c r="C33" s="566">
        <v>2</v>
      </c>
      <c r="D33" s="566">
        <v>6</v>
      </c>
      <c r="E33" s="566"/>
      <c r="F33" s="566">
        <v>1</v>
      </c>
      <c r="G33" s="566">
        <v>31</v>
      </c>
      <c r="H33" s="566">
        <v>14</v>
      </c>
      <c r="I33" s="566">
        <v>21</v>
      </c>
      <c r="J33" s="566">
        <v>15</v>
      </c>
      <c r="K33" s="566">
        <v>9</v>
      </c>
      <c r="L33" s="566">
        <v>7</v>
      </c>
      <c r="M33" s="566">
        <v>10</v>
      </c>
      <c r="N33" s="566">
        <v>1</v>
      </c>
      <c r="O33" s="566"/>
      <c r="P33" s="566"/>
      <c r="Q33" s="75"/>
      <c r="R33" s="75"/>
    </row>
    <row r="34" spans="1:18" x14ac:dyDescent="0.35">
      <c r="A34" s="543">
        <v>2006</v>
      </c>
      <c r="B34" s="543"/>
      <c r="C34" s="566">
        <v>2</v>
      </c>
      <c r="D34" s="566">
        <v>9</v>
      </c>
      <c r="E34" s="566"/>
      <c r="F34" s="566">
        <v>1</v>
      </c>
      <c r="G34" s="566">
        <v>5</v>
      </c>
      <c r="H34" s="566">
        <v>22</v>
      </c>
      <c r="I34" s="566">
        <v>30</v>
      </c>
      <c r="J34" s="566">
        <v>15</v>
      </c>
      <c r="K34" s="566">
        <v>9</v>
      </c>
      <c r="L34" s="566">
        <v>7</v>
      </c>
      <c r="M34" s="566">
        <v>2</v>
      </c>
      <c r="N34" s="566"/>
      <c r="O34" s="566"/>
      <c r="P34" s="566"/>
      <c r="Q34" s="75"/>
      <c r="R34" s="75"/>
    </row>
    <row r="35" spans="1:18" x14ac:dyDescent="0.35">
      <c r="A35" s="543">
        <v>2007</v>
      </c>
      <c r="B35" s="543"/>
      <c r="C35" s="566">
        <v>3</v>
      </c>
      <c r="D35" s="566">
        <v>2</v>
      </c>
      <c r="E35" s="566"/>
      <c r="F35" s="566">
        <v>2</v>
      </c>
      <c r="G35" s="566">
        <v>8</v>
      </c>
      <c r="H35" s="566">
        <v>6</v>
      </c>
      <c r="I35" s="566">
        <v>42</v>
      </c>
      <c r="J35" s="566">
        <v>7</v>
      </c>
      <c r="K35" s="566">
        <v>2</v>
      </c>
      <c r="L35" s="566">
        <v>8</v>
      </c>
      <c r="M35" s="566">
        <v>3</v>
      </c>
      <c r="N35" s="566"/>
      <c r="O35" s="566"/>
      <c r="P35" s="566"/>
      <c r="Q35" s="75"/>
      <c r="R35" s="75"/>
    </row>
    <row r="36" spans="1:18" x14ac:dyDescent="0.35">
      <c r="A36" s="543">
        <v>2008</v>
      </c>
      <c r="B36" s="543"/>
      <c r="C36" s="566"/>
      <c r="D36" s="566"/>
      <c r="E36" s="566"/>
      <c r="F36" s="566"/>
      <c r="G36" s="566">
        <v>9</v>
      </c>
      <c r="H36" s="566">
        <v>11</v>
      </c>
      <c r="I36" s="566">
        <v>46</v>
      </c>
      <c r="J36" s="566">
        <v>12</v>
      </c>
      <c r="K36" s="566">
        <v>12</v>
      </c>
      <c r="L36" s="566">
        <v>2</v>
      </c>
      <c r="M36" s="566"/>
      <c r="N36" s="566"/>
      <c r="O36" s="566"/>
      <c r="P36" s="566"/>
      <c r="Q36" s="75"/>
      <c r="R36" s="75"/>
    </row>
    <row r="37" spans="1:18" x14ac:dyDescent="0.35">
      <c r="A37" s="543">
        <v>2009</v>
      </c>
      <c r="B37" s="543"/>
      <c r="C37" s="566"/>
      <c r="D37" s="566">
        <v>3</v>
      </c>
      <c r="E37" s="566">
        <v>1</v>
      </c>
      <c r="F37" s="566">
        <v>2</v>
      </c>
      <c r="G37" s="566">
        <v>7</v>
      </c>
      <c r="H37" s="566">
        <v>15</v>
      </c>
      <c r="I37" s="566">
        <v>23</v>
      </c>
      <c r="J37" s="566">
        <v>8</v>
      </c>
      <c r="K37" s="566">
        <v>6</v>
      </c>
      <c r="L37" s="566">
        <v>8</v>
      </c>
      <c r="M37" s="566">
        <v>3</v>
      </c>
      <c r="N37" s="566"/>
      <c r="O37" s="566"/>
      <c r="P37" s="566"/>
      <c r="Q37" s="75"/>
      <c r="R37" s="75"/>
    </row>
    <row r="38" spans="1:18" x14ac:dyDescent="0.35">
      <c r="A38" s="543">
        <v>2010</v>
      </c>
      <c r="B38" s="543"/>
      <c r="C38" s="566"/>
      <c r="D38" s="566">
        <v>2</v>
      </c>
      <c r="E38" s="566"/>
      <c r="F38" s="566"/>
      <c r="G38" s="566">
        <v>5</v>
      </c>
      <c r="H38" s="566">
        <v>7</v>
      </c>
      <c r="I38" s="566">
        <v>6</v>
      </c>
      <c r="J38" s="566">
        <v>6</v>
      </c>
      <c r="K38" s="566">
        <v>4</v>
      </c>
      <c r="L38" s="566">
        <v>12</v>
      </c>
      <c r="M38" s="566">
        <v>8</v>
      </c>
      <c r="N38" s="566"/>
      <c r="O38" s="566"/>
      <c r="P38" s="566"/>
      <c r="Q38" s="75"/>
      <c r="R38" s="75"/>
    </row>
    <row r="39" spans="1:18" x14ac:dyDescent="0.35">
      <c r="A39" s="543"/>
      <c r="B39" s="543"/>
      <c r="C39" s="566"/>
      <c r="D39" s="566"/>
      <c r="E39" s="566"/>
      <c r="F39" s="566"/>
      <c r="G39" s="566"/>
      <c r="H39" s="566"/>
      <c r="I39" s="566"/>
      <c r="J39" s="566"/>
      <c r="K39" s="566"/>
      <c r="L39" s="566"/>
      <c r="M39" s="566"/>
      <c r="N39" s="566"/>
      <c r="O39" s="566"/>
      <c r="P39" s="566"/>
    </row>
    <row r="40" spans="1:18" x14ac:dyDescent="0.35">
      <c r="A40" s="543"/>
      <c r="B40" s="543"/>
      <c r="C40" s="543" t="s">
        <v>580</v>
      </c>
      <c r="D40" s="543"/>
      <c r="E40" s="566">
        <v>4</v>
      </c>
      <c r="F40" s="566">
        <v>72</v>
      </c>
      <c r="G40" s="566">
        <v>238</v>
      </c>
      <c r="H40" s="566">
        <v>287</v>
      </c>
      <c r="I40" s="566">
        <v>443</v>
      </c>
      <c r="J40" s="566">
        <v>174</v>
      </c>
      <c r="K40" s="566">
        <v>200</v>
      </c>
      <c r="L40" s="566">
        <v>182</v>
      </c>
      <c r="M40" s="566">
        <v>149</v>
      </c>
      <c r="N40" s="566">
        <v>32</v>
      </c>
      <c r="O40" s="566">
        <v>1</v>
      </c>
      <c r="P40" s="566">
        <v>0</v>
      </c>
    </row>
    <row r="41" spans="1:18" x14ac:dyDescent="0.35">
      <c r="A41" s="543"/>
      <c r="B41" s="543"/>
      <c r="C41" s="543" t="s">
        <v>250</v>
      </c>
      <c r="D41" s="543"/>
      <c r="E41" s="645">
        <v>0.22222222222222221</v>
      </c>
      <c r="F41" s="645">
        <v>4</v>
      </c>
      <c r="G41" s="645">
        <v>13.222222222222221</v>
      </c>
      <c r="H41" s="645">
        <v>15.944444444444445</v>
      </c>
      <c r="I41" s="645">
        <v>24.611111111111111</v>
      </c>
      <c r="J41" s="645">
        <v>9.6666666666666661</v>
      </c>
      <c r="K41" s="645">
        <v>11.111111111111111</v>
      </c>
      <c r="L41" s="645">
        <v>10.111111111111111</v>
      </c>
      <c r="M41" s="645">
        <v>8.2777777777777786</v>
      </c>
      <c r="N41" s="645">
        <v>1.7777777777777777</v>
      </c>
      <c r="O41" s="645">
        <v>5.5555555555555552E-2</v>
      </c>
      <c r="P41" s="566">
        <v>0</v>
      </c>
    </row>
    <row r="42" spans="1:18" x14ac:dyDescent="0.35">
      <c r="E42" s="71"/>
      <c r="F42" s="71"/>
      <c r="G42" s="71"/>
      <c r="H42" s="71"/>
      <c r="I42" s="71"/>
      <c r="J42" s="71"/>
      <c r="K42" s="71"/>
      <c r="L42" s="71"/>
      <c r="M42" s="71"/>
      <c r="N42" s="71"/>
      <c r="O42" s="71"/>
      <c r="P42" s="71"/>
    </row>
    <row r="43" spans="1:18" x14ac:dyDescent="0.35">
      <c r="E43" s="71"/>
      <c r="F43" s="71"/>
      <c r="G43" s="71"/>
      <c r="H43" s="71"/>
      <c r="I43" s="71"/>
      <c r="J43" s="71"/>
      <c r="K43" s="71"/>
      <c r="L43" s="71"/>
      <c r="M43" s="71"/>
      <c r="N43" s="71"/>
      <c r="O43" s="71"/>
      <c r="P43" s="71"/>
    </row>
    <row r="44" spans="1:18" x14ac:dyDescent="0.35">
      <c r="E44" s="71"/>
      <c r="F44" s="71"/>
      <c r="G44" s="71"/>
      <c r="H44" s="71"/>
      <c r="I44" s="71"/>
      <c r="J44" s="71"/>
      <c r="K44" s="71"/>
      <c r="L44" s="71"/>
      <c r="M44" s="71"/>
      <c r="N44" s="71"/>
      <c r="O44" s="71"/>
      <c r="P44" s="71"/>
    </row>
    <row r="45" spans="1:18" x14ac:dyDescent="0.35">
      <c r="E45" s="71"/>
      <c r="F45" s="71"/>
      <c r="G45" s="71"/>
      <c r="H45" s="71"/>
      <c r="I45" s="71"/>
      <c r="J45" s="71"/>
      <c r="K45" s="71"/>
      <c r="L45" s="71"/>
      <c r="M45" s="71"/>
      <c r="N45" s="71"/>
      <c r="O45" s="71"/>
      <c r="P45" s="71"/>
    </row>
    <row r="46" spans="1:18" x14ac:dyDescent="0.35">
      <c r="E46" s="71"/>
      <c r="F46" s="71"/>
      <c r="G46" s="71"/>
      <c r="H46" s="71"/>
      <c r="I46" s="71"/>
      <c r="J46" s="71"/>
      <c r="K46" s="71"/>
      <c r="L46" s="71"/>
      <c r="M46" s="71"/>
      <c r="N46" s="71"/>
      <c r="O46" s="71"/>
      <c r="P46" s="71"/>
    </row>
    <row r="47" spans="1:18" x14ac:dyDescent="0.35">
      <c r="E47" s="71"/>
      <c r="F47" s="71"/>
      <c r="G47" s="71"/>
      <c r="H47" s="71"/>
      <c r="I47" s="71"/>
      <c r="J47" s="71"/>
      <c r="K47" s="71"/>
      <c r="L47" s="71"/>
      <c r="M47" s="71"/>
      <c r="N47" s="71"/>
      <c r="O47" s="71"/>
      <c r="P47" s="71"/>
    </row>
    <row r="48" spans="1:18" x14ac:dyDescent="0.35">
      <c r="E48" s="71"/>
      <c r="F48" s="71"/>
      <c r="G48" s="71"/>
      <c r="H48" s="71"/>
      <c r="I48" s="71"/>
      <c r="J48" s="71"/>
      <c r="K48" s="71"/>
      <c r="L48" s="71"/>
      <c r="M48" s="71"/>
      <c r="N48" s="71"/>
      <c r="O48" s="71"/>
      <c r="P48" s="71"/>
    </row>
    <row r="49" spans="5:16" x14ac:dyDescent="0.35">
      <c r="E49" s="71"/>
      <c r="F49" s="71"/>
      <c r="G49" s="71"/>
      <c r="H49" s="71"/>
      <c r="I49" s="71"/>
      <c r="J49" s="71"/>
      <c r="K49" s="71"/>
      <c r="L49" s="71"/>
      <c r="M49" s="71"/>
      <c r="N49" s="71"/>
      <c r="O49" s="71"/>
      <c r="P49" s="71"/>
    </row>
    <row r="50" spans="5:16" x14ac:dyDescent="0.35">
      <c r="E50" s="71"/>
      <c r="F50" s="71"/>
      <c r="G50" s="71"/>
      <c r="H50" s="71"/>
      <c r="I50" s="71"/>
      <c r="J50" s="71"/>
      <c r="K50" s="71"/>
      <c r="L50" s="71"/>
      <c r="M50" s="71"/>
      <c r="N50" s="71"/>
      <c r="O50" s="71"/>
      <c r="P50" s="71"/>
    </row>
    <row r="51" spans="5:16" x14ac:dyDescent="0.35">
      <c r="E51" s="71"/>
      <c r="F51" s="71"/>
      <c r="G51" s="71"/>
      <c r="H51" s="71"/>
      <c r="I51" s="71"/>
      <c r="J51" s="71"/>
      <c r="K51" s="71"/>
      <c r="L51" s="71"/>
      <c r="M51" s="71"/>
      <c r="N51" s="71"/>
      <c r="O51" s="71"/>
      <c r="P51" s="71"/>
    </row>
    <row r="52" spans="5:16" x14ac:dyDescent="0.35">
      <c r="E52" s="71"/>
      <c r="F52" s="71"/>
      <c r="G52" s="71"/>
      <c r="H52" s="71"/>
      <c r="I52" s="71"/>
      <c r="J52" s="71"/>
      <c r="K52" s="71"/>
      <c r="L52" s="71"/>
      <c r="M52" s="71"/>
      <c r="N52" s="71"/>
      <c r="O52" s="71"/>
      <c r="P52" s="71"/>
    </row>
    <row r="53" spans="5:16" x14ac:dyDescent="0.35">
      <c r="E53" s="71"/>
      <c r="F53" s="71"/>
      <c r="G53" s="71"/>
      <c r="H53" s="71"/>
      <c r="I53" s="71"/>
      <c r="J53" s="71"/>
      <c r="K53" s="71"/>
      <c r="L53" s="71"/>
      <c r="M53" s="71"/>
      <c r="N53" s="71"/>
      <c r="O53" s="71"/>
      <c r="P53" s="71"/>
    </row>
    <row r="54" spans="5:16" x14ac:dyDescent="0.35">
      <c r="E54" s="71"/>
      <c r="F54" s="71"/>
      <c r="G54" s="71"/>
      <c r="H54" s="71"/>
      <c r="I54" s="71"/>
      <c r="J54" s="71"/>
      <c r="K54" s="71"/>
      <c r="L54" s="71"/>
      <c r="M54" s="71"/>
      <c r="N54" s="71"/>
      <c r="O54" s="71"/>
      <c r="P54" s="71"/>
    </row>
    <row r="55" spans="5:16" x14ac:dyDescent="0.35">
      <c r="E55" s="71"/>
      <c r="F55" s="71"/>
      <c r="G55" s="71"/>
      <c r="H55" s="71"/>
      <c r="I55" s="71"/>
      <c r="J55" s="71"/>
      <c r="K55" s="71"/>
      <c r="L55" s="71"/>
      <c r="M55" s="71"/>
      <c r="N55" s="71"/>
      <c r="O55" s="71"/>
      <c r="P55" s="71"/>
    </row>
    <row r="56" spans="5:16" x14ac:dyDescent="0.35">
      <c r="E56" s="71"/>
      <c r="F56" s="71"/>
      <c r="G56" s="71"/>
      <c r="H56" s="71"/>
      <c r="I56" s="71"/>
      <c r="J56" s="71"/>
      <c r="K56" s="71"/>
      <c r="L56" s="71"/>
      <c r="M56" s="71"/>
      <c r="N56" s="71"/>
      <c r="O56" s="71"/>
      <c r="P56" s="71"/>
    </row>
    <row r="57" spans="5:16" x14ac:dyDescent="0.35">
      <c r="E57" s="71"/>
      <c r="F57" s="71"/>
      <c r="G57" s="71"/>
      <c r="H57" s="71"/>
      <c r="I57" s="71"/>
      <c r="J57" s="71"/>
      <c r="K57" s="71"/>
      <c r="L57" s="71"/>
      <c r="M57" s="71"/>
      <c r="N57" s="71"/>
      <c r="O57" s="71"/>
      <c r="P57" s="71"/>
    </row>
    <row r="58" spans="5:16" x14ac:dyDescent="0.35">
      <c r="E58" s="71"/>
      <c r="F58" s="71"/>
      <c r="G58" s="71"/>
      <c r="H58" s="71"/>
      <c r="I58" s="71"/>
      <c r="J58" s="71"/>
      <c r="K58" s="71"/>
      <c r="L58" s="71"/>
      <c r="M58" s="71"/>
      <c r="N58" s="71"/>
      <c r="O58" s="71"/>
      <c r="P58" s="71"/>
    </row>
    <row r="59" spans="5:16" x14ac:dyDescent="0.35">
      <c r="E59" s="71"/>
      <c r="F59" s="71"/>
      <c r="G59" s="71"/>
      <c r="H59" s="71"/>
      <c r="I59" s="71"/>
      <c r="J59" s="71"/>
      <c r="K59" s="71"/>
      <c r="L59" s="71"/>
      <c r="M59" s="71"/>
      <c r="N59" s="71"/>
      <c r="O59" s="71"/>
      <c r="P59" s="71"/>
    </row>
    <row r="60" spans="5:16" x14ac:dyDescent="0.35">
      <c r="E60" s="71"/>
      <c r="F60" s="71"/>
      <c r="G60" s="71"/>
      <c r="H60" s="71"/>
      <c r="I60" s="71"/>
      <c r="J60" s="71"/>
      <c r="K60" s="71"/>
      <c r="L60" s="71"/>
      <c r="M60" s="71"/>
      <c r="N60" s="71"/>
      <c r="O60" s="71"/>
      <c r="P60" s="71"/>
    </row>
    <row r="61" spans="5:16" x14ac:dyDescent="0.35">
      <c r="E61" s="71"/>
      <c r="F61" s="71"/>
      <c r="G61" s="71"/>
      <c r="H61" s="71"/>
      <c r="I61" s="71"/>
      <c r="J61" s="71"/>
      <c r="K61" s="71"/>
      <c r="L61" s="71"/>
      <c r="M61" s="71"/>
      <c r="N61" s="71"/>
      <c r="O61" s="71"/>
      <c r="P61" s="71"/>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topLeftCell="A7" workbookViewId="0">
      <selection activeCell="K26" sqref="K26"/>
    </sheetView>
  </sheetViews>
  <sheetFormatPr defaultRowHeight="14.5" x14ac:dyDescent="0.35"/>
  <sheetData>
    <row r="1" spans="1:16" x14ac:dyDescent="0.35">
      <c r="A1" s="30" t="s">
        <v>586</v>
      </c>
    </row>
    <row r="2" spans="1:16" s="66" customFormat="1" x14ac:dyDescent="0.35"/>
    <row r="4" spans="1:16" x14ac:dyDescent="0.35">
      <c r="P4" s="66"/>
    </row>
    <row r="5" spans="1:16" x14ac:dyDescent="0.35">
      <c r="P5" s="66"/>
    </row>
    <row r="6" spans="1:16" x14ac:dyDescent="0.35">
      <c r="P6" s="66"/>
    </row>
    <row r="7" spans="1:16" x14ac:dyDescent="0.35">
      <c r="P7" s="66"/>
    </row>
    <row r="8" spans="1:16" x14ac:dyDescent="0.35">
      <c r="P8" s="66"/>
    </row>
    <row r="9" spans="1:16" x14ac:dyDescent="0.35">
      <c r="P9" s="66"/>
    </row>
    <row r="10" spans="1:16" x14ac:dyDescent="0.35">
      <c r="P10" s="66"/>
    </row>
    <row r="11" spans="1:16" x14ac:dyDescent="0.35">
      <c r="P11" s="66"/>
    </row>
    <row r="12" spans="1:16" x14ac:dyDescent="0.35">
      <c r="B12" s="66" t="s">
        <v>1283</v>
      </c>
    </row>
    <row r="13" spans="1:16" x14ac:dyDescent="0.35">
      <c r="B13" s="66"/>
      <c r="C13" s="69"/>
      <c r="D13" s="69"/>
      <c r="E13" s="69"/>
      <c r="F13" s="69"/>
      <c r="G13" s="69"/>
      <c r="H13" s="69"/>
      <c r="I13" s="69"/>
      <c r="J13" s="69"/>
      <c r="K13" s="69"/>
      <c r="L13" s="69"/>
      <c r="M13" s="69"/>
      <c r="N13" s="69"/>
      <c r="O13" s="66"/>
      <c r="P13" s="66"/>
    </row>
    <row r="14" spans="1:16" x14ac:dyDescent="0.35">
      <c r="B14" s="66"/>
      <c r="C14" s="158" t="s">
        <v>0</v>
      </c>
      <c r="D14" s="70" t="s">
        <v>1</v>
      </c>
      <c r="E14" s="70" t="s">
        <v>2</v>
      </c>
      <c r="F14" s="70" t="s">
        <v>3</v>
      </c>
      <c r="G14" s="70" t="s">
        <v>4</v>
      </c>
      <c r="H14" s="70" t="s">
        <v>5</v>
      </c>
      <c r="I14" s="70" t="s">
        <v>6</v>
      </c>
      <c r="J14" s="70" t="s">
        <v>7</v>
      </c>
      <c r="K14" s="70" t="s">
        <v>8</v>
      </c>
      <c r="L14" s="70" t="s">
        <v>9</v>
      </c>
      <c r="M14" s="70" t="s">
        <v>10</v>
      </c>
      <c r="N14" s="70" t="s">
        <v>11</v>
      </c>
      <c r="O14" s="66"/>
      <c r="P14" s="66"/>
    </row>
    <row r="15" spans="1:16" x14ac:dyDescent="0.35">
      <c r="B15" s="66" t="s">
        <v>25</v>
      </c>
      <c r="C15" s="70">
        <v>0</v>
      </c>
      <c r="D15" s="70">
        <v>0</v>
      </c>
      <c r="E15" s="70">
        <v>0</v>
      </c>
      <c r="F15" s="70">
        <v>254</v>
      </c>
      <c r="G15" s="70">
        <v>420</v>
      </c>
      <c r="H15" s="70">
        <v>4</v>
      </c>
      <c r="I15" s="70">
        <v>152</v>
      </c>
      <c r="J15" s="70">
        <v>236</v>
      </c>
      <c r="K15" s="70">
        <v>27</v>
      </c>
      <c r="L15" s="70">
        <v>2</v>
      </c>
      <c r="M15" s="70">
        <v>0</v>
      </c>
      <c r="N15" s="70">
        <v>0</v>
      </c>
      <c r="O15" s="66"/>
      <c r="P15" s="66"/>
    </row>
    <row r="16" spans="1:16" x14ac:dyDescent="0.35">
      <c r="B16" s="66" t="s">
        <v>24</v>
      </c>
      <c r="C16" s="70">
        <v>0</v>
      </c>
      <c r="D16" s="70">
        <v>0</v>
      </c>
      <c r="E16" s="70">
        <v>0</v>
      </c>
      <c r="F16" s="70">
        <v>121</v>
      </c>
      <c r="G16" s="70">
        <v>146</v>
      </c>
      <c r="H16" s="70">
        <v>4</v>
      </c>
      <c r="I16" s="70">
        <v>61</v>
      </c>
      <c r="J16" s="70">
        <v>63</v>
      </c>
      <c r="K16" s="70">
        <v>13</v>
      </c>
      <c r="L16" s="70">
        <v>2</v>
      </c>
      <c r="M16" s="70">
        <v>0</v>
      </c>
      <c r="N16" s="70">
        <v>0</v>
      </c>
      <c r="O16" s="66"/>
      <c r="P16" s="66"/>
    </row>
    <row r="17" spans="1:16" x14ac:dyDescent="0.35">
      <c r="B17" s="66"/>
      <c r="C17" s="66"/>
      <c r="D17" s="66"/>
      <c r="E17" s="66"/>
      <c r="F17" s="66"/>
      <c r="G17" s="66"/>
      <c r="H17" s="66"/>
      <c r="I17" s="66"/>
      <c r="J17" s="66"/>
      <c r="K17" s="66"/>
      <c r="L17" s="66"/>
      <c r="M17" s="66"/>
      <c r="N17" s="66"/>
      <c r="O17" s="66"/>
      <c r="P17" s="66"/>
    </row>
    <row r="18" spans="1:16" x14ac:dyDescent="0.35">
      <c r="B18" s="66"/>
      <c r="C18" s="66"/>
      <c r="D18" s="66"/>
      <c r="E18" s="66"/>
      <c r="F18" s="66"/>
      <c r="G18" s="66"/>
      <c r="I18" s="66"/>
      <c r="J18" s="66"/>
      <c r="K18" s="66"/>
      <c r="L18" s="66"/>
      <c r="M18" s="66"/>
      <c r="N18" s="66"/>
      <c r="O18" s="66"/>
      <c r="P18" s="66"/>
    </row>
    <row r="19" spans="1:16" x14ac:dyDescent="0.35">
      <c r="B19" s="195" t="s">
        <v>587</v>
      </c>
      <c r="C19" s="43"/>
      <c r="D19" s="43"/>
      <c r="E19" s="43"/>
      <c r="F19" s="43"/>
      <c r="G19" s="43"/>
      <c r="H19" s="43"/>
      <c r="I19" s="43"/>
      <c r="J19" s="43"/>
      <c r="K19" s="43"/>
      <c r="L19" s="43"/>
      <c r="M19" s="43"/>
      <c r="N19" s="66"/>
      <c r="O19" s="66"/>
      <c r="P19" s="66"/>
    </row>
    <row r="20" spans="1:16" x14ac:dyDescent="0.35">
      <c r="B20" s="43" t="s">
        <v>25</v>
      </c>
      <c r="C20" s="43"/>
      <c r="D20" s="43"/>
      <c r="E20" s="43"/>
      <c r="F20" s="43">
        <v>85</v>
      </c>
      <c r="G20" s="43">
        <v>260</v>
      </c>
      <c r="H20" s="43">
        <v>3</v>
      </c>
      <c r="I20" s="43">
        <v>85</v>
      </c>
      <c r="J20" s="43">
        <v>115</v>
      </c>
      <c r="K20" s="43">
        <v>22</v>
      </c>
      <c r="L20" s="43">
        <v>1</v>
      </c>
      <c r="M20" s="43"/>
      <c r="N20" s="66"/>
      <c r="P20" s="66"/>
    </row>
    <row r="21" spans="1:16" x14ac:dyDescent="0.35">
      <c r="A21" s="66"/>
      <c r="B21" s="43" t="s">
        <v>24</v>
      </c>
      <c r="C21" s="43"/>
      <c r="D21" s="43"/>
      <c r="E21" s="43"/>
      <c r="F21" s="43">
        <v>46</v>
      </c>
      <c r="G21" s="43">
        <v>71</v>
      </c>
      <c r="H21" s="43">
        <v>3</v>
      </c>
      <c r="I21" s="43">
        <v>41</v>
      </c>
      <c r="J21" s="43">
        <v>42</v>
      </c>
      <c r="K21" s="43">
        <v>8</v>
      </c>
      <c r="L21" s="43">
        <v>1</v>
      </c>
      <c r="M21" s="43"/>
      <c r="N21" s="66"/>
      <c r="O21" s="66"/>
      <c r="P21" s="66"/>
    </row>
    <row r="22" spans="1:16" x14ac:dyDescent="0.35">
      <c r="A22" s="66"/>
      <c r="B22" s="194" t="s">
        <v>1284</v>
      </c>
      <c r="C22" s="116"/>
      <c r="D22" s="116"/>
      <c r="E22" s="116"/>
      <c r="F22" s="116"/>
      <c r="G22" s="116"/>
      <c r="H22" s="116"/>
      <c r="I22" s="116"/>
      <c r="J22" s="116"/>
      <c r="K22" s="116"/>
      <c r="L22" s="116"/>
      <c r="M22" s="66"/>
      <c r="N22" s="66"/>
      <c r="O22" s="66"/>
      <c r="P22" s="66"/>
    </row>
    <row r="23" spans="1:16" x14ac:dyDescent="0.35">
      <c r="A23" s="66"/>
      <c r="B23" s="116" t="s">
        <v>25</v>
      </c>
      <c r="C23" s="116"/>
      <c r="D23" s="116"/>
      <c r="E23" s="116"/>
      <c r="F23" s="116">
        <f>+F15-F20</f>
        <v>169</v>
      </c>
      <c r="G23" s="116">
        <f t="shared" ref="G23:L23" si="0">+G15-G20</f>
        <v>160</v>
      </c>
      <c r="H23" s="116">
        <f t="shared" si="0"/>
        <v>1</v>
      </c>
      <c r="I23" s="116">
        <f t="shared" si="0"/>
        <v>67</v>
      </c>
      <c r="J23" s="116">
        <f t="shared" si="0"/>
        <v>121</v>
      </c>
      <c r="K23" s="116">
        <f t="shared" si="0"/>
        <v>5</v>
      </c>
      <c r="L23" s="116">
        <f t="shared" si="0"/>
        <v>1</v>
      </c>
      <c r="M23" s="66"/>
      <c r="N23" s="66"/>
      <c r="O23" s="66"/>
      <c r="P23" s="66"/>
    </row>
    <row r="24" spans="1:16" x14ac:dyDescent="0.35">
      <c r="A24" s="66"/>
      <c r="B24" s="116" t="s">
        <v>24</v>
      </c>
      <c r="C24" s="116"/>
      <c r="D24" s="116"/>
      <c r="E24" s="116"/>
      <c r="F24" s="116">
        <f t="shared" ref="F24:L24" si="1">+F16-F21</f>
        <v>75</v>
      </c>
      <c r="G24" s="116">
        <f t="shared" si="1"/>
        <v>75</v>
      </c>
      <c r="H24" s="116">
        <f t="shared" si="1"/>
        <v>1</v>
      </c>
      <c r="I24" s="116">
        <f t="shared" si="1"/>
        <v>20</v>
      </c>
      <c r="J24" s="116">
        <f t="shared" si="1"/>
        <v>21</v>
      </c>
      <c r="K24" s="116">
        <f t="shared" si="1"/>
        <v>5</v>
      </c>
      <c r="L24" s="116">
        <f t="shared" si="1"/>
        <v>1</v>
      </c>
      <c r="M24" s="66"/>
      <c r="N24" s="66"/>
      <c r="O24" s="66"/>
      <c r="P24" s="66"/>
    </row>
    <row r="25" spans="1:16" x14ac:dyDescent="0.35">
      <c r="A25" s="66"/>
      <c r="B25" s="66"/>
      <c r="C25" s="66"/>
      <c r="D25" s="66"/>
      <c r="E25" s="66"/>
      <c r="F25" s="66"/>
      <c r="G25" s="66"/>
      <c r="H25" s="66"/>
      <c r="I25" s="66"/>
      <c r="J25" s="66"/>
      <c r="K25" s="66"/>
      <c r="L25" s="66"/>
      <c r="M25" s="66"/>
      <c r="N25" s="66"/>
      <c r="O25" s="66"/>
      <c r="P25" s="66"/>
    </row>
    <row r="26" spans="1:16" x14ac:dyDescent="0.35">
      <c r="B26" s="66"/>
      <c r="C26" s="66"/>
      <c r="D26" s="66"/>
      <c r="E26" s="66"/>
      <c r="F26" s="66"/>
      <c r="G26" s="66"/>
      <c r="H26" s="66"/>
      <c r="I26" s="66"/>
      <c r="J26" s="66"/>
      <c r="K26" s="66"/>
      <c r="L26" s="66"/>
      <c r="M26" s="66"/>
      <c r="N26" s="66"/>
      <c r="O26" s="66"/>
      <c r="P26" s="66"/>
    </row>
    <row r="27" spans="1:16" x14ac:dyDescent="0.35">
      <c r="B27" s="66"/>
      <c r="C27" s="66"/>
      <c r="D27" s="66"/>
      <c r="E27" s="66"/>
      <c r="F27" s="66"/>
      <c r="G27" s="66"/>
      <c r="H27" s="66"/>
      <c r="I27" s="66"/>
      <c r="J27" s="66"/>
      <c r="K27" s="66"/>
      <c r="L27" s="66"/>
      <c r="M27" s="66"/>
      <c r="N27" s="66"/>
      <c r="O27" s="66"/>
      <c r="P27" s="66"/>
    </row>
    <row r="28" spans="1:16" x14ac:dyDescent="0.35">
      <c r="B28" s="66"/>
      <c r="C28" s="66"/>
      <c r="D28" s="66"/>
      <c r="E28" s="66"/>
      <c r="F28" s="66"/>
      <c r="G28" s="66"/>
      <c r="H28" s="66"/>
      <c r="I28" s="66"/>
      <c r="J28" s="66"/>
      <c r="K28" s="66"/>
      <c r="L28" s="66"/>
      <c r="M28" s="66"/>
      <c r="N28" s="66"/>
      <c r="O28" s="66"/>
      <c r="P28" s="66"/>
    </row>
    <row r="29" spans="1:16" x14ac:dyDescent="0.35">
      <c r="B29" s="66"/>
      <c r="C29" s="66"/>
      <c r="D29" s="66"/>
      <c r="E29" s="66"/>
      <c r="F29" s="66"/>
      <c r="G29" s="66"/>
      <c r="H29" s="66"/>
      <c r="I29" s="66"/>
      <c r="J29" s="66"/>
      <c r="K29" s="66"/>
      <c r="L29" s="66"/>
      <c r="M29" s="66"/>
      <c r="N29" s="66"/>
      <c r="O29" s="66"/>
      <c r="P29" s="66"/>
    </row>
  </sheetData>
  <pageMargins left="0.7" right="0.7" top="0.75" bottom="0.75"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topLeftCell="A5" workbookViewId="0">
      <selection activeCell="K20" sqref="K20"/>
    </sheetView>
  </sheetViews>
  <sheetFormatPr defaultRowHeight="14.5" x14ac:dyDescent="0.35"/>
  <sheetData>
    <row r="1" spans="1:15" x14ac:dyDescent="0.35">
      <c r="A1" s="30" t="s">
        <v>588</v>
      </c>
    </row>
    <row r="3" spans="1:15" x14ac:dyDescent="0.35">
      <c r="O3" s="66"/>
    </row>
    <row r="4" spans="1:15" x14ac:dyDescent="0.35">
      <c r="O4" s="66"/>
    </row>
    <row r="5" spans="1:15" x14ac:dyDescent="0.35">
      <c r="O5" s="66"/>
    </row>
    <row r="6" spans="1:15" x14ac:dyDescent="0.35">
      <c r="O6" s="66"/>
    </row>
    <row r="7" spans="1:15" x14ac:dyDescent="0.35">
      <c r="O7" s="66"/>
    </row>
    <row r="8" spans="1:15" x14ac:dyDescent="0.35">
      <c r="O8" s="66"/>
    </row>
    <row r="9" spans="1:15" x14ac:dyDescent="0.35">
      <c r="O9" s="66"/>
    </row>
    <row r="10" spans="1:15" x14ac:dyDescent="0.35">
      <c r="O10" s="66"/>
    </row>
    <row r="11" spans="1:15" x14ac:dyDescent="0.35">
      <c r="O11" s="66"/>
    </row>
    <row r="12" spans="1:15" x14ac:dyDescent="0.35">
      <c r="B12" s="66"/>
      <c r="C12" s="66"/>
      <c r="D12" s="66"/>
      <c r="E12" s="66"/>
      <c r="F12" s="66"/>
      <c r="G12" s="66"/>
      <c r="H12" s="66"/>
      <c r="I12" s="66"/>
      <c r="J12" s="66"/>
      <c r="K12" s="66"/>
      <c r="L12" s="66"/>
      <c r="M12" s="66"/>
      <c r="N12" s="66"/>
      <c r="O12" s="66"/>
    </row>
    <row r="13" spans="1:15" x14ac:dyDescent="0.35">
      <c r="B13" s="66" t="s">
        <v>589</v>
      </c>
      <c r="O13" s="66"/>
    </row>
    <row r="14" spans="1:15" x14ac:dyDescent="0.35">
      <c r="B14" s="160" t="s">
        <v>0</v>
      </c>
      <c r="C14" s="160" t="s">
        <v>1</v>
      </c>
      <c r="D14" s="160" t="s">
        <v>2</v>
      </c>
      <c r="E14" s="160" t="s">
        <v>3</v>
      </c>
      <c r="F14" s="160" t="s">
        <v>4</v>
      </c>
      <c r="G14" s="160" t="s">
        <v>5</v>
      </c>
      <c r="H14" s="160" t="s">
        <v>6</v>
      </c>
      <c r="I14" s="160" t="s">
        <v>7</v>
      </c>
      <c r="J14" s="160" t="s">
        <v>8</v>
      </c>
      <c r="K14" s="160" t="s">
        <v>9</v>
      </c>
      <c r="L14" s="160" t="s">
        <v>10</v>
      </c>
      <c r="M14" s="160" t="s">
        <v>11</v>
      </c>
      <c r="N14" s="66"/>
      <c r="O14" s="66"/>
    </row>
    <row r="15" spans="1:15" x14ac:dyDescent="0.35">
      <c r="A15" s="66" t="s">
        <v>165</v>
      </c>
      <c r="B15" s="160">
        <v>48</v>
      </c>
      <c r="C15" s="160">
        <v>40</v>
      </c>
      <c r="D15" s="160">
        <v>123</v>
      </c>
      <c r="E15" s="160">
        <v>175</v>
      </c>
      <c r="F15" s="160">
        <v>81</v>
      </c>
      <c r="G15" s="160">
        <v>85</v>
      </c>
      <c r="H15" s="160">
        <v>91</v>
      </c>
      <c r="I15" s="160">
        <v>183</v>
      </c>
      <c r="J15" s="160">
        <v>51</v>
      </c>
      <c r="K15" s="160">
        <v>43</v>
      </c>
      <c r="L15" s="160">
        <v>17</v>
      </c>
      <c r="M15" s="160">
        <v>39</v>
      </c>
      <c r="N15" s="66"/>
      <c r="O15" s="66"/>
    </row>
    <row r="16" spans="1:15" x14ac:dyDescent="0.35">
      <c r="A16" s="66" t="s">
        <v>590</v>
      </c>
      <c r="B16" s="161">
        <f>+B15/33</f>
        <v>1.4545454545454546</v>
      </c>
      <c r="C16" s="161">
        <f t="shared" ref="C16:M16" si="0">+C15/33</f>
        <v>1.2121212121212122</v>
      </c>
      <c r="D16" s="161">
        <f t="shared" si="0"/>
        <v>3.7272727272727271</v>
      </c>
      <c r="E16" s="161">
        <f t="shared" si="0"/>
        <v>5.3030303030303028</v>
      </c>
      <c r="F16" s="161">
        <f t="shared" si="0"/>
        <v>2.4545454545454546</v>
      </c>
      <c r="G16" s="161">
        <f t="shared" si="0"/>
        <v>2.5757575757575757</v>
      </c>
      <c r="H16" s="161">
        <f t="shared" si="0"/>
        <v>2.7575757575757578</v>
      </c>
      <c r="I16" s="161">
        <f t="shared" si="0"/>
        <v>5.5454545454545459</v>
      </c>
      <c r="J16" s="161">
        <f t="shared" si="0"/>
        <v>1.5454545454545454</v>
      </c>
      <c r="K16" s="161">
        <f t="shared" si="0"/>
        <v>1.303030303030303</v>
      </c>
      <c r="L16" s="161">
        <f t="shared" si="0"/>
        <v>0.51515151515151514</v>
      </c>
      <c r="M16" s="161">
        <f t="shared" si="0"/>
        <v>1.1818181818181819</v>
      </c>
      <c r="N16" s="66"/>
      <c r="O16" s="66"/>
    </row>
    <row r="17" spans="2:15" x14ac:dyDescent="0.35">
      <c r="B17" s="71"/>
      <c r="C17" s="71"/>
      <c r="D17" s="71"/>
      <c r="E17" s="71"/>
      <c r="F17" s="71"/>
      <c r="G17" s="71"/>
      <c r="H17" s="71"/>
      <c r="I17" s="71"/>
      <c r="J17" s="71"/>
      <c r="K17" s="71"/>
      <c r="L17" s="71"/>
      <c r="M17" s="71"/>
      <c r="N17" s="66"/>
      <c r="O17" s="66"/>
    </row>
    <row r="18" spans="2:15" x14ac:dyDescent="0.35">
      <c r="B18" s="230">
        <v>25</v>
      </c>
      <c r="C18" s="230">
        <v>28</v>
      </c>
      <c r="D18" s="230">
        <v>47</v>
      </c>
      <c r="E18" s="230">
        <v>113</v>
      </c>
      <c r="F18" s="230">
        <v>52</v>
      </c>
      <c r="G18" s="230">
        <v>35</v>
      </c>
      <c r="H18" s="230">
        <v>51</v>
      </c>
      <c r="I18" s="230">
        <v>125</v>
      </c>
      <c r="J18" s="230">
        <v>33</v>
      </c>
      <c r="K18" s="230">
        <v>35</v>
      </c>
      <c r="L18" s="230">
        <v>16</v>
      </c>
      <c r="M18" s="230">
        <v>8</v>
      </c>
      <c r="N18" s="195" t="s">
        <v>591</v>
      </c>
      <c r="O18" s="66"/>
    </row>
    <row r="19" spans="2:15" x14ac:dyDescent="0.35">
      <c r="B19" s="125">
        <f t="shared" ref="B19:M19" si="1">+B15-B18</f>
        <v>23</v>
      </c>
      <c r="C19" s="125">
        <f t="shared" si="1"/>
        <v>12</v>
      </c>
      <c r="D19" s="125">
        <f t="shared" si="1"/>
        <v>76</v>
      </c>
      <c r="E19" s="125">
        <f t="shared" si="1"/>
        <v>62</v>
      </c>
      <c r="F19" s="125">
        <f t="shared" si="1"/>
        <v>29</v>
      </c>
      <c r="G19" s="125">
        <f t="shared" si="1"/>
        <v>50</v>
      </c>
      <c r="H19" s="125">
        <f t="shared" si="1"/>
        <v>40</v>
      </c>
      <c r="I19" s="125">
        <f t="shared" si="1"/>
        <v>58</v>
      </c>
      <c r="J19" s="125">
        <f t="shared" si="1"/>
        <v>18</v>
      </c>
      <c r="K19" s="125">
        <f t="shared" si="1"/>
        <v>8</v>
      </c>
      <c r="L19" s="125">
        <f t="shared" si="1"/>
        <v>1</v>
      </c>
      <c r="M19" s="125">
        <f t="shared" si="1"/>
        <v>31</v>
      </c>
      <c r="N19" s="194" t="s">
        <v>1407</v>
      </c>
      <c r="O19" s="66"/>
    </row>
    <row r="20" spans="2:15" x14ac:dyDescent="0.35">
      <c r="B20" s="71"/>
      <c r="C20" s="71"/>
      <c r="D20" s="71"/>
      <c r="E20" s="71"/>
      <c r="F20" s="71"/>
      <c r="G20" s="71"/>
      <c r="H20" s="71"/>
      <c r="I20" s="71"/>
      <c r="J20" s="71"/>
      <c r="K20" s="71"/>
      <c r="L20" s="71"/>
      <c r="M20" s="71"/>
      <c r="N20" s="66"/>
      <c r="O20" s="66"/>
    </row>
    <row r="21" spans="2:15" x14ac:dyDescent="0.35">
      <c r="B21" s="71"/>
      <c r="C21" s="71"/>
      <c r="D21" s="71"/>
      <c r="E21" s="71"/>
      <c r="F21" s="71"/>
      <c r="G21" s="71"/>
      <c r="H21" s="71"/>
      <c r="I21" s="71"/>
      <c r="J21" s="71"/>
      <c r="K21" s="71"/>
      <c r="L21" s="71"/>
      <c r="M21" s="71"/>
      <c r="N21" s="66"/>
      <c r="O21" s="66"/>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workbookViewId="0"/>
  </sheetViews>
  <sheetFormatPr defaultRowHeight="14.5" x14ac:dyDescent="0.35"/>
  <sheetData>
    <row r="1" spans="1:20" x14ac:dyDescent="0.35">
      <c r="A1" s="30" t="s">
        <v>592</v>
      </c>
    </row>
    <row r="6" spans="1:20" s="66" customFormat="1" x14ac:dyDescent="0.35"/>
    <row r="10" spans="1:20" x14ac:dyDescent="0.35">
      <c r="A10" s="66"/>
      <c r="B10" s="66"/>
      <c r="C10" s="66" t="s">
        <v>598</v>
      </c>
      <c r="D10" s="66"/>
      <c r="E10" s="66"/>
      <c r="F10" s="66"/>
      <c r="G10" s="66"/>
      <c r="H10" s="66"/>
      <c r="I10" s="66"/>
      <c r="J10" s="66"/>
      <c r="K10" s="66"/>
      <c r="L10" s="66"/>
      <c r="M10" s="66"/>
      <c r="N10" s="66"/>
      <c r="O10" s="66"/>
      <c r="P10" s="66"/>
      <c r="Q10" s="66"/>
    </row>
    <row r="11" spans="1:20" x14ac:dyDescent="0.35">
      <c r="A11" s="66"/>
      <c r="C11" s="71" t="s">
        <v>0</v>
      </c>
      <c r="D11" s="71" t="s">
        <v>1</v>
      </c>
      <c r="E11" s="71" t="s">
        <v>2</v>
      </c>
      <c r="F11" s="71" t="s">
        <v>3</v>
      </c>
      <c r="G11" s="71" t="s">
        <v>4</v>
      </c>
      <c r="H11" s="71" t="s">
        <v>5</v>
      </c>
      <c r="I11" s="71" t="s">
        <v>6</v>
      </c>
      <c r="J11" s="71" t="s">
        <v>7</v>
      </c>
      <c r="K11" s="71" t="s">
        <v>8</v>
      </c>
      <c r="L11" s="71" t="s">
        <v>9</v>
      </c>
      <c r="M11" s="71" t="s">
        <v>10</v>
      </c>
      <c r="N11" s="71" t="s">
        <v>11</v>
      </c>
      <c r="Q11" s="66"/>
    </row>
    <row r="12" spans="1:20" x14ac:dyDescent="0.35">
      <c r="A12" s="66"/>
      <c r="C12" s="71">
        <f t="shared" ref="C12:N12" si="0">+SUM(C26:C29)</f>
        <v>0</v>
      </c>
      <c r="D12" s="71">
        <f t="shared" si="0"/>
        <v>2</v>
      </c>
      <c r="E12" s="71">
        <f t="shared" si="0"/>
        <v>39</v>
      </c>
      <c r="F12" s="71">
        <f t="shared" si="0"/>
        <v>46</v>
      </c>
      <c r="G12" s="71">
        <f t="shared" si="0"/>
        <v>52</v>
      </c>
      <c r="H12" s="71">
        <f t="shared" si="0"/>
        <v>29</v>
      </c>
      <c r="I12" s="71">
        <f t="shared" si="0"/>
        <v>165</v>
      </c>
      <c r="J12" s="71">
        <f t="shared" si="0"/>
        <v>184</v>
      </c>
      <c r="K12" s="71">
        <f t="shared" si="0"/>
        <v>93</v>
      </c>
      <c r="L12" s="71">
        <f t="shared" si="0"/>
        <v>8</v>
      </c>
      <c r="M12" s="71">
        <f t="shared" si="0"/>
        <v>5</v>
      </c>
      <c r="N12" s="71">
        <f t="shared" si="0"/>
        <v>2</v>
      </c>
      <c r="Q12" s="66"/>
    </row>
    <row r="13" spans="1:20" s="66" customFormat="1" x14ac:dyDescent="0.35"/>
    <row r="14" spans="1:20" x14ac:dyDescent="0.35">
      <c r="A14" s="66"/>
      <c r="B14" s="66"/>
      <c r="C14" s="66"/>
      <c r="D14" s="66"/>
      <c r="E14" s="66"/>
      <c r="F14" s="66"/>
      <c r="G14" s="66"/>
      <c r="H14" s="66"/>
      <c r="I14" s="66"/>
      <c r="J14" s="66"/>
      <c r="K14" s="66"/>
      <c r="L14" s="66"/>
      <c r="M14" s="66"/>
      <c r="N14" s="66"/>
      <c r="O14" s="66"/>
      <c r="P14" s="66"/>
      <c r="Q14" s="66"/>
      <c r="R14" s="66"/>
      <c r="S14" s="66"/>
      <c r="T14" s="66"/>
    </row>
    <row r="15" spans="1:20" x14ac:dyDescent="0.35">
      <c r="Q15" s="66"/>
    </row>
    <row r="16" spans="1:20" x14ac:dyDescent="0.35">
      <c r="Q16" s="66"/>
    </row>
    <row r="17" spans="1:17" x14ac:dyDescent="0.35">
      <c r="Q17" s="66"/>
    </row>
    <row r="18" spans="1:17" x14ac:dyDescent="0.35">
      <c r="Q18" s="66"/>
    </row>
    <row r="19" spans="1:17" x14ac:dyDescent="0.35">
      <c r="Q19" s="66"/>
    </row>
    <row r="20" spans="1:17" x14ac:dyDescent="0.35">
      <c r="Q20" s="66"/>
    </row>
    <row r="21" spans="1:17" x14ac:dyDescent="0.35">
      <c r="A21" s="66"/>
      <c r="C21" s="66" t="s">
        <v>599</v>
      </c>
      <c r="Q21" s="66"/>
    </row>
    <row r="22" spans="1:17" ht="21.5" x14ac:dyDescent="0.35">
      <c r="A22" s="66"/>
      <c r="C22" s="146" t="s">
        <v>593</v>
      </c>
      <c r="D22" s="146" t="s">
        <v>594</v>
      </c>
      <c r="E22" s="146" t="s">
        <v>595</v>
      </c>
      <c r="F22" s="146" t="s">
        <v>596</v>
      </c>
      <c r="Q22" s="66"/>
    </row>
    <row r="23" spans="1:17" x14ac:dyDescent="0.35">
      <c r="A23" s="66"/>
      <c r="C23" s="173">
        <f>+P26</f>
        <v>2.8648648648648649</v>
      </c>
      <c r="D23" s="71">
        <f>+P27</f>
        <v>2.1</v>
      </c>
      <c r="E23" s="71">
        <f>+P28</f>
        <v>6.15</v>
      </c>
      <c r="F23" s="71">
        <f>+P29</f>
        <v>29.5</v>
      </c>
      <c r="Q23" s="66"/>
    </row>
    <row r="24" spans="1:17" x14ac:dyDescent="0.35">
      <c r="A24" s="66"/>
      <c r="C24" s="71"/>
      <c r="D24" s="71"/>
      <c r="E24" s="71"/>
      <c r="F24" s="71"/>
      <c r="Q24" s="66"/>
    </row>
    <row r="25" spans="1:17" x14ac:dyDescent="0.35">
      <c r="A25" s="66"/>
      <c r="B25" s="164"/>
      <c r="C25" s="165" t="s">
        <v>0</v>
      </c>
      <c r="D25" s="165" t="s">
        <v>1</v>
      </c>
      <c r="E25" s="165" t="s">
        <v>2</v>
      </c>
      <c r="F25" s="166" t="s">
        <v>3</v>
      </c>
      <c r="G25" s="166" t="s">
        <v>4</v>
      </c>
      <c r="H25" s="166" t="s">
        <v>5</v>
      </c>
      <c r="I25" s="166" t="s">
        <v>6</v>
      </c>
      <c r="J25" s="166" t="s">
        <v>7</v>
      </c>
      <c r="K25" s="165" t="s">
        <v>8</v>
      </c>
      <c r="L25" s="165" t="s">
        <v>9</v>
      </c>
      <c r="M25" s="165" t="s">
        <v>10</v>
      </c>
      <c r="N25" s="166" t="s">
        <v>11</v>
      </c>
      <c r="O25" s="167" t="s">
        <v>12</v>
      </c>
      <c r="P25" s="167" t="s">
        <v>250</v>
      </c>
      <c r="Q25" s="66"/>
    </row>
    <row r="26" spans="1:17" ht="21.5" x14ac:dyDescent="0.35">
      <c r="B26" s="162" t="s">
        <v>593</v>
      </c>
      <c r="C26" s="163"/>
      <c r="D26" s="146" t="s">
        <v>14</v>
      </c>
      <c r="E26" s="146">
        <v>2</v>
      </c>
      <c r="F26" s="146">
        <v>20</v>
      </c>
      <c r="G26" s="146">
        <v>9</v>
      </c>
      <c r="H26" s="146" t="s">
        <v>14</v>
      </c>
      <c r="I26" s="146">
        <v>18</v>
      </c>
      <c r="J26" s="146">
        <v>50</v>
      </c>
      <c r="K26" s="146">
        <v>7</v>
      </c>
      <c r="L26" s="146" t="s">
        <v>14</v>
      </c>
      <c r="M26" s="146" t="s">
        <v>14</v>
      </c>
      <c r="N26" s="146" t="s">
        <v>14</v>
      </c>
      <c r="O26" s="66">
        <f>+SUM(C26:N26)</f>
        <v>106</v>
      </c>
      <c r="P26" s="66">
        <f>+O26/37</f>
        <v>2.8648648648648649</v>
      </c>
      <c r="Q26" s="75" t="s">
        <v>482</v>
      </c>
    </row>
    <row r="27" spans="1:17" ht="21.5" x14ac:dyDescent="0.35">
      <c r="A27" s="66"/>
      <c r="B27" s="162" t="s">
        <v>594</v>
      </c>
      <c r="C27" s="146" t="s">
        <v>14</v>
      </c>
      <c r="D27" s="146" t="s">
        <v>14</v>
      </c>
      <c r="E27" s="146">
        <v>12</v>
      </c>
      <c r="F27" s="146">
        <v>6</v>
      </c>
      <c r="G27" s="146" t="s">
        <v>14</v>
      </c>
      <c r="H27" s="146" t="s">
        <v>14</v>
      </c>
      <c r="I27" s="146">
        <v>5</v>
      </c>
      <c r="J27" s="146">
        <v>10</v>
      </c>
      <c r="K27" s="146">
        <v>8</v>
      </c>
      <c r="L27" s="146">
        <v>1</v>
      </c>
      <c r="M27" s="146" t="s">
        <v>14</v>
      </c>
      <c r="N27" s="146" t="s">
        <v>14</v>
      </c>
      <c r="O27" s="66">
        <f>+SUM(C27:N27)</f>
        <v>42</v>
      </c>
      <c r="P27" s="66">
        <f>+O27/20</f>
        <v>2.1</v>
      </c>
      <c r="Q27" s="66"/>
    </row>
    <row r="28" spans="1:17" ht="21.5" x14ac:dyDescent="0.35">
      <c r="A28" s="66"/>
      <c r="B28" s="162" t="s">
        <v>595</v>
      </c>
      <c r="C28" s="146" t="s">
        <v>14</v>
      </c>
      <c r="D28" s="146">
        <v>1</v>
      </c>
      <c r="E28" s="146">
        <v>6</v>
      </c>
      <c r="F28" s="146">
        <v>10</v>
      </c>
      <c r="G28" s="146">
        <v>4</v>
      </c>
      <c r="H28" s="146">
        <v>22</v>
      </c>
      <c r="I28" s="146">
        <v>24</v>
      </c>
      <c r="J28" s="146">
        <v>36</v>
      </c>
      <c r="K28" s="146">
        <v>17</v>
      </c>
      <c r="L28" s="146">
        <v>3</v>
      </c>
      <c r="M28" s="146" t="s">
        <v>14</v>
      </c>
      <c r="N28" s="146" t="s">
        <v>14</v>
      </c>
      <c r="O28" s="66">
        <f>+SUM(C28:N28)</f>
        <v>123</v>
      </c>
      <c r="P28" s="66">
        <f>+O28/20</f>
        <v>6.15</v>
      </c>
      <c r="Q28" s="66"/>
    </row>
    <row r="29" spans="1:17" ht="21.5" x14ac:dyDescent="0.35">
      <c r="B29" s="162" t="s">
        <v>596</v>
      </c>
      <c r="C29" s="146" t="s">
        <v>14</v>
      </c>
      <c r="D29" s="146">
        <v>1</v>
      </c>
      <c r="E29" s="146">
        <v>19</v>
      </c>
      <c r="F29" s="146">
        <v>10</v>
      </c>
      <c r="G29" s="146">
        <v>39</v>
      </c>
      <c r="H29" s="146">
        <v>7</v>
      </c>
      <c r="I29" s="146">
        <v>118</v>
      </c>
      <c r="J29" s="146">
        <v>88</v>
      </c>
      <c r="K29" s="146">
        <v>61</v>
      </c>
      <c r="L29" s="146">
        <v>4</v>
      </c>
      <c r="M29" s="146">
        <v>5</v>
      </c>
      <c r="N29" s="146">
        <v>2</v>
      </c>
      <c r="O29" s="66">
        <f>+SUM(C29:N29)</f>
        <v>354</v>
      </c>
      <c r="P29" s="66">
        <f>+O29/12</f>
        <v>29.5</v>
      </c>
      <c r="Q29" s="75" t="s">
        <v>597</v>
      </c>
    </row>
    <row r="30" spans="1:17" x14ac:dyDescent="0.35">
      <c r="A30" s="66"/>
      <c r="B30" s="66"/>
      <c r="C30" s="66"/>
      <c r="D30" s="66"/>
      <c r="E30" s="66"/>
      <c r="F30" s="66"/>
      <c r="G30" s="66"/>
      <c r="H30" s="66"/>
      <c r="I30" s="66"/>
      <c r="J30" s="66"/>
      <c r="K30" s="66"/>
      <c r="L30" s="66"/>
      <c r="M30" s="66"/>
      <c r="N30" s="66"/>
      <c r="O30" s="66"/>
      <c r="P30" s="66"/>
      <c r="Q30" s="66"/>
    </row>
    <row r="31" spans="1:17" x14ac:dyDescent="0.35">
      <c r="A31" s="66"/>
      <c r="B31" s="66"/>
      <c r="O31" s="66"/>
      <c r="P31" s="66"/>
      <c r="Q31" s="66"/>
    </row>
    <row r="32" spans="1:17" x14ac:dyDescent="0.35">
      <c r="A32" s="66"/>
      <c r="B32" s="66"/>
      <c r="C32" s="164"/>
      <c r="O32" s="66"/>
      <c r="P32" s="66"/>
      <c r="Q32" s="66"/>
    </row>
    <row r="33" spans="1:17" x14ac:dyDescent="0.35">
      <c r="A33" s="66"/>
      <c r="B33" s="66"/>
      <c r="C33" s="66"/>
      <c r="D33" s="66"/>
      <c r="E33" s="66"/>
      <c r="F33" s="66"/>
      <c r="G33" s="66"/>
      <c r="H33" s="66"/>
      <c r="I33" s="66"/>
      <c r="J33" s="66"/>
      <c r="K33" s="66"/>
      <c r="L33" s="66"/>
      <c r="M33" s="66"/>
      <c r="N33" s="66"/>
      <c r="O33" s="66"/>
      <c r="P33" s="66"/>
      <c r="Q33" s="6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tabSelected="1" workbookViewId="0"/>
  </sheetViews>
  <sheetFormatPr defaultRowHeight="14.5" x14ac:dyDescent="0.35"/>
  <cols>
    <col min="1" max="1" width="15.81640625" customWidth="1"/>
  </cols>
  <sheetData>
    <row r="1" spans="1:15" x14ac:dyDescent="0.35">
      <c r="A1" s="17" t="s">
        <v>36</v>
      </c>
    </row>
    <row r="5" spans="1:15" x14ac:dyDescent="0.35">
      <c r="O5" s="71"/>
    </row>
    <row r="6" spans="1:15" x14ac:dyDescent="0.35">
      <c r="O6" s="71"/>
    </row>
    <row r="8" spans="1:15" x14ac:dyDescent="0.35">
      <c r="A8" s="9"/>
      <c r="B8" s="10"/>
    </row>
    <row r="9" spans="1:15" x14ac:dyDescent="0.35">
      <c r="A9" s="9"/>
      <c r="B9" s="30" t="s">
        <v>1377</v>
      </c>
    </row>
    <row r="10" spans="1:15" x14ac:dyDescent="0.35">
      <c r="A10" s="9"/>
      <c r="B10" s="11" t="s">
        <v>0</v>
      </c>
      <c r="C10" s="11" t="s">
        <v>1</v>
      </c>
      <c r="D10" s="11" t="s">
        <v>2</v>
      </c>
      <c r="E10" s="11" t="s">
        <v>3</v>
      </c>
      <c r="F10" s="11" t="s">
        <v>4</v>
      </c>
      <c r="G10" s="11" t="s">
        <v>5</v>
      </c>
      <c r="H10" s="11" t="s">
        <v>6</v>
      </c>
      <c r="I10" s="11" t="s">
        <v>7</v>
      </c>
      <c r="J10" s="11" t="s">
        <v>8</v>
      </c>
      <c r="K10" s="11" t="s">
        <v>9</v>
      </c>
      <c r="L10" s="11" t="s">
        <v>10</v>
      </c>
      <c r="M10" s="11" t="s">
        <v>11</v>
      </c>
    </row>
    <row r="11" spans="1:15" x14ac:dyDescent="0.35">
      <c r="A11" s="9"/>
      <c r="B11" s="12">
        <v>455</v>
      </c>
      <c r="C11" s="12">
        <v>366</v>
      </c>
      <c r="D11" s="12">
        <v>169</v>
      </c>
      <c r="E11" s="12">
        <v>0</v>
      </c>
      <c r="F11" s="12">
        <v>0</v>
      </c>
      <c r="G11" s="12">
        <v>0</v>
      </c>
      <c r="H11" s="12">
        <v>0</v>
      </c>
      <c r="I11" s="12">
        <v>0</v>
      </c>
      <c r="J11" s="12">
        <v>42</v>
      </c>
      <c r="K11" s="12">
        <v>247</v>
      </c>
      <c r="L11" s="12">
        <v>386</v>
      </c>
      <c r="M11" s="12">
        <v>475</v>
      </c>
    </row>
    <row r="12" spans="1:15" x14ac:dyDescent="0.35">
      <c r="A12" s="9"/>
      <c r="B12" s="10"/>
    </row>
    <row r="13" spans="1:15" x14ac:dyDescent="0.35">
      <c r="A13" s="9"/>
      <c r="B13" s="66" t="s">
        <v>1106</v>
      </c>
    </row>
    <row r="14" spans="1:15" x14ac:dyDescent="0.35">
      <c r="A14" s="9"/>
      <c r="B14" t="s">
        <v>45</v>
      </c>
    </row>
    <row r="18" spans="1:18" x14ac:dyDescent="0.35">
      <c r="A18" s="10"/>
      <c r="B18" s="10">
        <v>1995</v>
      </c>
      <c r="C18" s="10">
        <f>+B18+1</f>
        <v>1996</v>
      </c>
      <c r="D18" s="10">
        <f t="shared" ref="D18:R18" si="0">+C18+1</f>
        <v>1997</v>
      </c>
      <c r="E18" s="10">
        <f t="shared" si="0"/>
        <v>1998</v>
      </c>
      <c r="F18" s="10">
        <f t="shared" si="0"/>
        <v>1999</v>
      </c>
      <c r="G18" s="10">
        <f t="shared" si="0"/>
        <v>2000</v>
      </c>
      <c r="H18" s="10">
        <f t="shared" si="0"/>
        <v>2001</v>
      </c>
      <c r="I18" s="10">
        <f t="shared" si="0"/>
        <v>2002</v>
      </c>
      <c r="J18" s="10">
        <f t="shared" si="0"/>
        <v>2003</v>
      </c>
      <c r="K18" s="10">
        <f t="shared" si="0"/>
        <v>2004</v>
      </c>
      <c r="L18" s="10">
        <f t="shared" si="0"/>
        <v>2005</v>
      </c>
      <c r="M18" s="10">
        <f t="shared" si="0"/>
        <v>2006</v>
      </c>
      <c r="N18" s="10">
        <f t="shared" si="0"/>
        <v>2007</v>
      </c>
      <c r="O18" s="10">
        <f t="shared" si="0"/>
        <v>2008</v>
      </c>
      <c r="P18" s="10">
        <f t="shared" si="0"/>
        <v>2009</v>
      </c>
      <c r="Q18" s="10">
        <f t="shared" si="0"/>
        <v>2010</v>
      </c>
      <c r="R18" s="10">
        <f t="shared" si="0"/>
        <v>2011</v>
      </c>
    </row>
    <row r="19" spans="1:18" x14ac:dyDescent="0.35">
      <c r="A19" s="9" t="s">
        <v>46</v>
      </c>
      <c r="B19" s="10"/>
      <c r="C19" s="10"/>
      <c r="D19" s="10"/>
      <c r="E19" s="10"/>
      <c r="F19" s="10">
        <v>1</v>
      </c>
      <c r="G19" s="10"/>
      <c r="H19" s="10"/>
      <c r="I19" s="10"/>
      <c r="J19" s="10"/>
      <c r="K19" s="10"/>
      <c r="L19" s="10"/>
      <c r="M19" s="10"/>
      <c r="N19" s="10">
        <v>1</v>
      </c>
      <c r="O19" s="10">
        <v>2</v>
      </c>
      <c r="P19" s="10"/>
      <c r="Q19" s="10"/>
      <c r="R19" s="10"/>
    </row>
    <row r="20" spans="1:18" x14ac:dyDescent="0.35">
      <c r="A20" s="9" t="s">
        <v>47</v>
      </c>
      <c r="B20" s="10">
        <v>1</v>
      </c>
      <c r="C20" s="10"/>
      <c r="D20" s="10"/>
      <c r="E20" s="10"/>
      <c r="F20" s="10">
        <v>1</v>
      </c>
      <c r="G20" s="10">
        <v>1</v>
      </c>
      <c r="H20" s="10">
        <v>2</v>
      </c>
      <c r="I20" s="10">
        <v>1</v>
      </c>
      <c r="J20" s="10"/>
      <c r="K20" s="10">
        <v>2</v>
      </c>
      <c r="L20" s="10"/>
      <c r="M20" s="10">
        <v>2</v>
      </c>
      <c r="N20" s="10">
        <v>2</v>
      </c>
      <c r="O20" s="10"/>
      <c r="P20" s="10">
        <v>2</v>
      </c>
      <c r="Q20" s="10">
        <v>2</v>
      </c>
      <c r="R20" s="10"/>
    </row>
    <row r="21" spans="1:18" x14ac:dyDescent="0.35">
      <c r="A21" s="9" t="s">
        <v>48</v>
      </c>
      <c r="B21" s="10">
        <v>1</v>
      </c>
      <c r="C21" s="10"/>
      <c r="D21" s="10"/>
      <c r="E21" s="10"/>
      <c r="F21" s="10"/>
      <c r="G21" s="10">
        <v>1</v>
      </c>
      <c r="H21" s="10"/>
      <c r="I21" s="10"/>
      <c r="J21" s="10">
        <v>1</v>
      </c>
      <c r="K21" s="10">
        <v>2</v>
      </c>
      <c r="L21" s="10"/>
      <c r="M21" s="10">
        <v>2</v>
      </c>
      <c r="N21" s="10"/>
      <c r="O21" s="10">
        <v>1</v>
      </c>
      <c r="P21" s="10"/>
      <c r="Q21" s="10">
        <v>2</v>
      </c>
      <c r="R21" s="10"/>
    </row>
    <row r="22" spans="1:18" x14ac:dyDescent="0.35">
      <c r="A22" s="9" t="s">
        <v>49</v>
      </c>
      <c r="B22" s="10">
        <v>400</v>
      </c>
      <c r="C22" s="10">
        <v>350</v>
      </c>
      <c r="D22" s="10">
        <v>828</v>
      </c>
      <c r="E22" s="10">
        <v>327</v>
      </c>
      <c r="F22" s="10">
        <v>343</v>
      </c>
      <c r="G22" s="10">
        <v>359</v>
      </c>
      <c r="H22" s="10">
        <v>585</v>
      </c>
      <c r="I22" s="10">
        <v>733</v>
      </c>
      <c r="J22" s="9">
        <v>576</v>
      </c>
      <c r="K22" s="10">
        <v>563</v>
      </c>
      <c r="L22" s="10">
        <v>432</v>
      </c>
      <c r="M22" s="10">
        <v>550</v>
      </c>
      <c r="N22" s="10">
        <v>369</v>
      </c>
      <c r="O22" s="10">
        <v>418</v>
      </c>
      <c r="P22" s="10">
        <v>472</v>
      </c>
      <c r="Q22" s="9" t="s">
        <v>50</v>
      </c>
      <c r="R22" s="10"/>
    </row>
    <row r="23" spans="1:18" ht="29" x14ac:dyDescent="0.35">
      <c r="A23" s="9" t="s">
        <v>1370</v>
      </c>
      <c r="B23" s="642" t="s">
        <v>1367</v>
      </c>
      <c r="C23" s="642" t="s">
        <v>1368</v>
      </c>
      <c r="D23" s="642" t="s">
        <v>1369</v>
      </c>
      <c r="E23" s="642" t="s">
        <v>1371</v>
      </c>
      <c r="F23" s="642" t="s">
        <v>1372</v>
      </c>
      <c r="G23" s="642" t="s">
        <v>1373</v>
      </c>
      <c r="H23" s="642" t="s">
        <v>1372</v>
      </c>
      <c r="I23" s="642" t="s">
        <v>1374</v>
      </c>
      <c r="J23" s="642" t="s">
        <v>52</v>
      </c>
      <c r="K23" s="642" t="s">
        <v>52</v>
      </c>
      <c r="L23" s="642" t="s">
        <v>1375</v>
      </c>
      <c r="M23" s="642" t="s">
        <v>1372</v>
      </c>
      <c r="N23" s="642" t="s">
        <v>53</v>
      </c>
      <c r="O23" s="642" t="s">
        <v>52</v>
      </c>
      <c r="P23" s="642" t="s">
        <v>54</v>
      </c>
      <c r="Q23" s="642" t="s">
        <v>1376</v>
      </c>
      <c r="R23" s="10"/>
    </row>
    <row r="24" spans="1:18" x14ac:dyDescent="0.35">
      <c r="A24" s="10"/>
      <c r="B24" s="10"/>
      <c r="C24" s="10"/>
      <c r="D24" s="10"/>
      <c r="E24" s="10"/>
      <c r="F24" s="10"/>
      <c r="G24" s="10"/>
      <c r="H24" s="10"/>
      <c r="I24" s="10"/>
      <c r="J24" s="10"/>
      <c r="K24" s="10"/>
      <c r="L24" s="10"/>
      <c r="M24" s="10"/>
      <c r="N24" s="10"/>
      <c r="O24" s="10"/>
      <c r="P24" s="10"/>
      <c r="Q24" s="10"/>
      <c r="R24" s="10"/>
    </row>
    <row r="25" spans="1:18" x14ac:dyDescent="0.35">
      <c r="A25" s="10"/>
      <c r="B25" s="10"/>
      <c r="C25" s="10"/>
      <c r="D25" s="10"/>
      <c r="E25" s="10"/>
      <c r="F25" s="10"/>
      <c r="G25" s="10"/>
      <c r="H25" s="10"/>
      <c r="I25" s="10"/>
      <c r="J25" s="10"/>
      <c r="K25" s="10"/>
      <c r="L25" s="10"/>
      <c r="M25" s="10"/>
      <c r="N25" s="10"/>
      <c r="O25" s="10"/>
      <c r="P25" s="10"/>
      <c r="Q25" s="10"/>
      <c r="R25" s="10"/>
    </row>
    <row r="26" spans="1:18" x14ac:dyDescent="0.35">
      <c r="A26" s="10"/>
      <c r="B26" s="10"/>
      <c r="C26" s="10"/>
      <c r="D26" s="10"/>
      <c r="E26" s="10"/>
      <c r="F26" s="10"/>
      <c r="G26" s="10"/>
      <c r="H26" s="10"/>
      <c r="I26" s="10"/>
      <c r="J26" s="10"/>
      <c r="K26" s="10"/>
      <c r="L26" s="10"/>
      <c r="M26" s="10"/>
      <c r="N26" s="10"/>
      <c r="O26" s="10"/>
      <c r="P26" s="10"/>
      <c r="Q26" s="10"/>
      <c r="R26" s="10"/>
    </row>
    <row r="27" spans="1:18" x14ac:dyDescent="0.35">
      <c r="A27" s="10"/>
      <c r="B27" s="10"/>
      <c r="C27" s="10"/>
      <c r="D27" s="10"/>
      <c r="E27" s="10"/>
      <c r="F27" s="10"/>
      <c r="G27" s="10"/>
      <c r="H27" s="10"/>
      <c r="I27" s="10"/>
      <c r="J27" s="10"/>
      <c r="K27" s="10"/>
      <c r="L27" s="10"/>
      <c r="M27" s="10"/>
      <c r="N27" s="10"/>
      <c r="O27" s="10"/>
      <c r="P27" s="10"/>
      <c r="Q27" s="10"/>
      <c r="R27" s="10"/>
    </row>
    <row r="28" spans="1:18" x14ac:dyDescent="0.35">
      <c r="A28" s="10"/>
      <c r="B28" s="10"/>
      <c r="C28" s="9"/>
      <c r="D28" s="10"/>
      <c r="E28" s="10"/>
      <c r="F28" s="10"/>
      <c r="G28" s="10"/>
      <c r="H28" s="9"/>
      <c r="I28" s="10"/>
      <c r="J28" s="10"/>
      <c r="K28" s="10"/>
      <c r="L28" s="10"/>
      <c r="M28" s="10"/>
      <c r="N28" s="10"/>
      <c r="O28" s="10"/>
      <c r="P28" s="10"/>
      <c r="Q28" s="10"/>
      <c r="R28" s="10"/>
    </row>
    <row r="29" spans="1:18" x14ac:dyDescent="0.35">
      <c r="A29" s="10"/>
      <c r="B29" s="10"/>
      <c r="C29" s="11"/>
      <c r="D29" s="11"/>
      <c r="E29" s="11"/>
      <c r="F29" s="11"/>
      <c r="G29" s="12"/>
      <c r="H29" s="11"/>
      <c r="I29" s="11"/>
      <c r="J29" s="11"/>
      <c r="K29" s="11"/>
      <c r="L29" s="12"/>
      <c r="M29" s="12"/>
      <c r="N29" s="10"/>
      <c r="O29" s="10"/>
      <c r="P29" s="10"/>
      <c r="Q29" s="10"/>
      <c r="R29" s="10"/>
    </row>
    <row r="30" spans="1:18" x14ac:dyDescent="0.35">
      <c r="A30" s="10"/>
      <c r="B30" s="9"/>
      <c r="C30" s="13"/>
      <c r="D30" s="13"/>
      <c r="E30" s="13"/>
      <c r="F30" s="13"/>
      <c r="G30" s="14"/>
      <c r="H30" s="13"/>
      <c r="I30" s="13"/>
      <c r="J30" s="13"/>
      <c r="K30" s="13"/>
      <c r="L30" s="14"/>
      <c r="M30" s="15"/>
      <c r="N30" s="10"/>
      <c r="O30" s="10"/>
      <c r="P30" s="10"/>
      <c r="Q30" s="10"/>
      <c r="R30" s="10"/>
    </row>
    <row r="31" spans="1:18" x14ac:dyDescent="0.35">
      <c r="A31" s="10"/>
      <c r="B31" s="9"/>
      <c r="C31" s="13"/>
      <c r="D31" s="13"/>
      <c r="E31" s="13"/>
      <c r="F31" s="13"/>
      <c r="G31" s="14"/>
      <c r="H31" s="13"/>
      <c r="I31" s="13"/>
      <c r="J31" s="13"/>
      <c r="K31" s="13"/>
      <c r="L31" s="14"/>
      <c r="M31" s="15"/>
      <c r="N31" s="10"/>
      <c r="O31" s="10"/>
      <c r="P31" s="10"/>
      <c r="Q31" s="10"/>
      <c r="R31" s="10"/>
    </row>
    <row r="32" spans="1:18" x14ac:dyDescent="0.35">
      <c r="A32" s="10"/>
      <c r="B32" s="9"/>
      <c r="C32" s="13"/>
      <c r="D32" s="13"/>
      <c r="E32" s="13"/>
      <c r="F32" s="13"/>
      <c r="G32" s="14"/>
      <c r="H32" s="13"/>
      <c r="I32" s="13"/>
      <c r="J32" s="13"/>
      <c r="K32" s="13"/>
      <c r="L32" s="14"/>
      <c r="M32" s="15"/>
      <c r="N32" s="10"/>
      <c r="O32" s="10"/>
      <c r="P32" s="10"/>
      <c r="Q32" s="10"/>
      <c r="R32" s="10"/>
    </row>
    <row r="33" spans="1:18" x14ac:dyDescent="0.35">
      <c r="A33" s="10"/>
      <c r="B33" s="9"/>
      <c r="C33" s="13"/>
      <c r="D33" s="13"/>
      <c r="E33" s="13"/>
      <c r="F33" s="13"/>
      <c r="G33" s="14"/>
      <c r="H33" s="13"/>
      <c r="I33" s="13"/>
      <c r="J33" s="13"/>
      <c r="K33" s="13"/>
      <c r="L33" s="14"/>
      <c r="M33" s="15"/>
      <c r="N33" s="10"/>
      <c r="O33" s="10"/>
      <c r="P33" s="10"/>
      <c r="Q33" s="10"/>
      <c r="R33" s="10"/>
    </row>
    <row r="34" spans="1:18" x14ac:dyDescent="0.35">
      <c r="A34" s="10"/>
      <c r="B34" s="10"/>
      <c r="C34" s="16"/>
      <c r="D34" s="16"/>
      <c r="E34" s="16"/>
      <c r="F34" s="16"/>
      <c r="G34" s="14"/>
      <c r="H34" s="14"/>
      <c r="I34" s="14"/>
      <c r="J34" s="14"/>
      <c r="K34" s="14"/>
      <c r="L34" s="14"/>
      <c r="M34" s="16"/>
      <c r="N34" s="10"/>
      <c r="O34" s="10"/>
      <c r="P34" s="10"/>
      <c r="Q34" s="10"/>
      <c r="R34" s="10"/>
    </row>
    <row r="35" spans="1:18" x14ac:dyDescent="0.35">
      <c r="A35" s="10"/>
      <c r="B35" s="10"/>
      <c r="C35" s="16"/>
      <c r="D35" s="16"/>
      <c r="E35" s="16"/>
      <c r="F35" s="16"/>
      <c r="G35" s="16"/>
      <c r="H35" s="16"/>
      <c r="I35" s="16"/>
      <c r="J35" s="16"/>
      <c r="K35" s="16"/>
      <c r="L35" s="16"/>
      <c r="M35" s="16"/>
      <c r="N35" s="10"/>
      <c r="O35" s="10"/>
      <c r="P35" s="10"/>
      <c r="Q35" s="10"/>
      <c r="R35" s="10"/>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opLeftCell="A9" workbookViewId="0">
      <selection activeCell="B11" sqref="B11"/>
    </sheetView>
  </sheetViews>
  <sheetFormatPr defaultRowHeight="14.5" x14ac:dyDescent="0.35"/>
  <sheetData>
    <row r="1" spans="1:16" x14ac:dyDescent="0.35">
      <c r="A1" s="30" t="s">
        <v>600</v>
      </c>
    </row>
    <row r="3" spans="1:16" x14ac:dyDescent="0.35">
      <c r="A3" s="66"/>
      <c r="B3" s="168"/>
      <c r="C3" s="66"/>
      <c r="D3" s="66"/>
      <c r="E3" s="66"/>
      <c r="F3" s="66"/>
      <c r="G3" s="66"/>
      <c r="H3" s="66"/>
      <c r="I3" s="66"/>
      <c r="J3" s="66"/>
      <c r="K3" s="66"/>
      <c r="L3" s="66"/>
      <c r="M3" s="66"/>
      <c r="N3" s="66"/>
      <c r="O3" s="66"/>
    </row>
    <row r="4" spans="1:16" x14ac:dyDescent="0.35">
      <c r="A4" s="66"/>
    </row>
    <row r="11" spans="1:16" x14ac:dyDescent="0.35">
      <c r="A11" s="66"/>
      <c r="B11" s="171" t="s">
        <v>605</v>
      </c>
    </row>
    <row r="12" spans="1:16" x14ac:dyDescent="0.35">
      <c r="A12" s="66"/>
      <c r="B12" s="66"/>
      <c r="C12" s="71" t="s">
        <v>0</v>
      </c>
      <c r="D12" s="71" t="s">
        <v>1</v>
      </c>
      <c r="E12" s="71" t="s">
        <v>2</v>
      </c>
      <c r="F12" s="71" t="s">
        <v>3</v>
      </c>
      <c r="G12" s="71" t="s">
        <v>4</v>
      </c>
      <c r="H12" s="71" t="s">
        <v>5</v>
      </c>
      <c r="I12" s="71" t="s">
        <v>6</v>
      </c>
      <c r="J12" s="71" t="s">
        <v>7</v>
      </c>
      <c r="K12" s="71" t="s">
        <v>8</v>
      </c>
      <c r="L12" s="71" t="s">
        <v>9</v>
      </c>
      <c r="M12" s="71" t="s">
        <v>10</v>
      </c>
      <c r="N12" s="71" t="s">
        <v>11</v>
      </c>
      <c r="O12" s="71"/>
      <c r="P12" s="71"/>
    </row>
    <row r="13" spans="1:16" x14ac:dyDescent="0.35">
      <c r="A13" s="66"/>
      <c r="B13" s="66" t="s">
        <v>25</v>
      </c>
      <c r="C13" s="71">
        <f t="shared" ref="C13:N13" si="0">+SUM(C29:C32)</f>
        <v>1</v>
      </c>
      <c r="D13" s="71">
        <f t="shared" si="0"/>
        <v>2</v>
      </c>
      <c r="E13" s="71">
        <f t="shared" si="0"/>
        <v>3</v>
      </c>
      <c r="F13" s="71">
        <f t="shared" si="0"/>
        <v>161</v>
      </c>
      <c r="G13" s="71">
        <f t="shared" si="0"/>
        <v>108</v>
      </c>
      <c r="H13" s="71">
        <f t="shared" si="0"/>
        <v>8</v>
      </c>
      <c r="I13" s="71">
        <f t="shared" si="0"/>
        <v>2</v>
      </c>
      <c r="J13" s="71">
        <f t="shared" si="0"/>
        <v>127</v>
      </c>
      <c r="K13" s="71">
        <f t="shared" si="0"/>
        <v>54</v>
      </c>
      <c r="L13" s="71">
        <f t="shared" si="0"/>
        <v>10</v>
      </c>
      <c r="M13" s="71">
        <f t="shared" si="0"/>
        <v>3</v>
      </c>
      <c r="N13" s="71">
        <f t="shared" si="0"/>
        <v>0</v>
      </c>
      <c r="O13" s="71"/>
      <c r="P13" s="71"/>
    </row>
    <row r="14" spans="1:16" x14ac:dyDescent="0.35">
      <c r="A14" s="66"/>
      <c r="C14" s="71"/>
      <c r="D14" s="71"/>
      <c r="E14" s="71"/>
      <c r="F14" s="71"/>
      <c r="G14" s="71"/>
      <c r="H14" s="71"/>
      <c r="I14" s="71"/>
      <c r="J14" s="71"/>
      <c r="K14" s="71"/>
      <c r="L14" s="71"/>
      <c r="M14" s="71"/>
      <c r="N14" s="71"/>
      <c r="O14" s="71"/>
      <c r="P14" s="71"/>
    </row>
    <row r="15" spans="1:16" x14ac:dyDescent="0.35">
      <c r="A15" s="66"/>
      <c r="B15" s="66"/>
      <c r="C15" s="71"/>
      <c r="D15" s="71"/>
      <c r="E15" s="71"/>
      <c r="F15" s="71"/>
      <c r="G15" s="71"/>
      <c r="H15" s="71"/>
      <c r="I15" s="71"/>
      <c r="J15" s="71"/>
      <c r="K15" s="71"/>
      <c r="L15" s="71"/>
      <c r="M15" s="71"/>
      <c r="N15" s="71"/>
      <c r="O15" s="71"/>
      <c r="P15" s="71"/>
    </row>
    <row r="18" spans="1:16" s="66" customFormat="1" x14ac:dyDescent="0.35"/>
    <row r="19" spans="1:16" s="66" customFormat="1" x14ac:dyDescent="0.35"/>
    <row r="23" spans="1:16" x14ac:dyDescent="0.35">
      <c r="A23" s="66"/>
      <c r="B23" s="66" t="s">
        <v>606</v>
      </c>
      <c r="C23" s="71"/>
      <c r="D23" s="71"/>
      <c r="E23" s="71"/>
      <c r="F23" s="71"/>
      <c r="G23" s="71"/>
      <c r="H23" s="71"/>
      <c r="I23" s="71"/>
      <c r="J23" s="71"/>
      <c r="K23" s="71"/>
      <c r="L23" s="71"/>
      <c r="M23" s="71"/>
      <c r="N23" s="71"/>
      <c r="O23" s="71"/>
      <c r="P23" s="71"/>
    </row>
    <row r="24" spans="1:16" x14ac:dyDescent="0.35">
      <c r="A24" s="66"/>
      <c r="C24" s="172" t="s">
        <v>601</v>
      </c>
      <c r="D24" s="172" t="s">
        <v>602</v>
      </c>
      <c r="E24" s="172" t="s">
        <v>603</v>
      </c>
      <c r="F24" s="172" t="s">
        <v>604</v>
      </c>
      <c r="G24" s="71"/>
      <c r="H24" s="71"/>
      <c r="I24" s="71"/>
      <c r="J24" s="71"/>
      <c r="K24" s="71"/>
      <c r="L24" s="71"/>
      <c r="M24" s="71"/>
      <c r="N24" s="71"/>
      <c r="O24" s="71"/>
      <c r="P24" s="71"/>
    </row>
    <row r="25" spans="1:16" x14ac:dyDescent="0.35">
      <c r="A25" s="66"/>
      <c r="C25" s="173">
        <v>0.77777777777777779</v>
      </c>
      <c r="D25" s="173">
        <v>6.4</v>
      </c>
      <c r="E25" s="173">
        <v>5.9</v>
      </c>
      <c r="F25" s="173">
        <v>17.083333333333332</v>
      </c>
      <c r="G25" s="71"/>
      <c r="H25" s="71"/>
      <c r="I25" s="71"/>
      <c r="J25" s="71"/>
      <c r="K25" s="71"/>
      <c r="L25" s="71"/>
      <c r="M25" s="71"/>
      <c r="N25" s="71"/>
      <c r="O25" s="71"/>
      <c r="P25" s="71"/>
    </row>
    <row r="26" spans="1:16" x14ac:dyDescent="0.35">
      <c r="A26" s="66"/>
      <c r="B26" s="66"/>
      <c r="C26" s="71"/>
      <c r="D26" s="71"/>
      <c r="E26" s="71"/>
      <c r="F26" s="71"/>
      <c r="G26" s="71"/>
      <c r="H26" s="71"/>
      <c r="I26" s="71"/>
      <c r="J26" s="71"/>
      <c r="K26" s="71"/>
      <c r="L26" s="71"/>
      <c r="M26" s="71"/>
      <c r="N26" s="71"/>
      <c r="O26" s="71"/>
      <c r="P26" s="71"/>
    </row>
    <row r="27" spans="1:16" x14ac:dyDescent="0.35">
      <c r="A27" s="66"/>
      <c r="B27" s="66"/>
      <c r="C27" s="71"/>
      <c r="D27" s="71"/>
      <c r="E27" s="71"/>
      <c r="F27" s="71"/>
      <c r="G27" s="71"/>
      <c r="H27" s="71"/>
      <c r="I27" s="71"/>
      <c r="J27" s="71"/>
      <c r="K27" s="71"/>
      <c r="L27" s="71"/>
      <c r="M27" s="71"/>
      <c r="N27" s="71"/>
      <c r="O27" s="71"/>
      <c r="P27" s="71"/>
    </row>
    <row r="28" spans="1:16" x14ac:dyDescent="0.35">
      <c r="A28" s="66"/>
      <c r="B28" s="169"/>
      <c r="C28" s="172" t="s">
        <v>0</v>
      </c>
      <c r="D28" s="172" t="s">
        <v>1</v>
      </c>
      <c r="E28" s="172" t="s">
        <v>2</v>
      </c>
      <c r="F28" s="172" t="s">
        <v>3</v>
      </c>
      <c r="G28" s="172" t="s">
        <v>4</v>
      </c>
      <c r="H28" s="172" t="s">
        <v>5</v>
      </c>
      <c r="I28" s="172" t="s">
        <v>6</v>
      </c>
      <c r="J28" s="172" t="s">
        <v>7</v>
      </c>
      <c r="K28" s="172" t="s">
        <v>8</v>
      </c>
      <c r="L28" s="172" t="s">
        <v>9</v>
      </c>
      <c r="M28" s="172" t="s">
        <v>10</v>
      </c>
      <c r="N28" s="172" t="s">
        <v>11</v>
      </c>
      <c r="O28" s="172" t="s">
        <v>12</v>
      </c>
      <c r="P28" s="174" t="s">
        <v>250</v>
      </c>
    </row>
    <row r="29" spans="1:16" x14ac:dyDescent="0.35">
      <c r="A29" s="75" t="s">
        <v>607</v>
      </c>
      <c r="B29" s="169" t="s">
        <v>601</v>
      </c>
      <c r="C29" s="172" t="s">
        <v>14</v>
      </c>
      <c r="D29" s="172">
        <v>1</v>
      </c>
      <c r="E29" s="172" t="s">
        <v>14</v>
      </c>
      <c r="F29" s="172">
        <v>5</v>
      </c>
      <c r="G29" s="172">
        <v>9</v>
      </c>
      <c r="H29" s="172">
        <v>5</v>
      </c>
      <c r="I29" s="172">
        <v>1</v>
      </c>
      <c r="J29" s="172">
        <v>1</v>
      </c>
      <c r="K29" s="172">
        <v>3</v>
      </c>
      <c r="L29" s="172">
        <v>2</v>
      </c>
      <c r="M29" s="172">
        <v>1</v>
      </c>
      <c r="N29" s="172" t="s">
        <v>14</v>
      </c>
      <c r="O29" s="172">
        <f>+SUM(C29:N29)</f>
        <v>28</v>
      </c>
      <c r="P29" s="173">
        <f>+O29/36</f>
        <v>0.77777777777777779</v>
      </c>
    </row>
    <row r="30" spans="1:16" x14ac:dyDescent="0.35">
      <c r="A30" s="75"/>
      <c r="B30" s="169" t="s">
        <v>602</v>
      </c>
      <c r="C30" s="172" t="s">
        <v>14</v>
      </c>
      <c r="D30" s="172" t="s">
        <v>14</v>
      </c>
      <c r="E30" s="172">
        <v>2</v>
      </c>
      <c r="F30" s="172">
        <v>10</v>
      </c>
      <c r="G30" s="172">
        <v>2</v>
      </c>
      <c r="H30" s="172">
        <v>2</v>
      </c>
      <c r="I30" s="172">
        <v>1</v>
      </c>
      <c r="J30" s="172">
        <v>102</v>
      </c>
      <c r="K30" s="172">
        <v>7</v>
      </c>
      <c r="L30" s="172">
        <v>1</v>
      </c>
      <c r="M30" s="172">
        <v>1</v>
      </c>
      <c r="N30" s="172" t="s">
        <v>14</v>
      </c>
      <c r="O30" s="172">
        <f>+SUM(C30:N30)</f>
        <v>128</v>
      </c>
      <c r="P30" s="173">
        <f>+O30/20</f>
        <v>6.4</v>
      </c>
    </row>
    <row r="31" spans="1:16" x14ac:dyDescent="0.35">
      <c r="A31" s="75" t="s">
        <v>608</v>
      </c>
      <c r="B31" s="169" t="s">
        <v>603</v>
      </c>
      <c r="C31" s="172">
        <v>1</v>
      </c>
      <c r="D31" s="172">
        <v>1</v>
      </c>
      <c r="E31" s="172" t="s">
        <v>14</v>
      </c>
      <c r="F31" s="172">
        <v>32</v>
      </c>
      <c r="G31" s="172">
        <v>25</v>
      </c>
      <c r="H31" s="172">
        <v>1</v>
      </c>
      <c r="I31" s="172" t="s">
        <v>14</v>
      </c>
      <c r="J31" s="172">
        <v>7</v>
      </c>
      <c r="K31" s="172">
        <v>44</v>
      </c>
      <c r="L31" s="172">
        <v>7</v>
      </c>
      <c r="M31" s="172" t="s">
        <v>14</v>
      </c>
      <c r="N31" s="172" t="s">
        <v>14</v>
      </c>
      <c r="O31" s="172">
        <f>+SUM(C31:N31)</f>
        <v>118</v>
      </c>
      <c r="P31" s="173">
        <f>+O31/20</f>
        <v>5.9</v>
      </c>
    </row>
    <row r="32" spans="1:16" x14ac:dyDescent="0.35">
      <c r="A32" s="66"/>
      <c r="B32" s="170" t="s">
        <v>604</v>
      </c>
      <c r="C32" s="172" t="s">
        <v>14</v>
      </c>
      <c r="D32" s="172" t="s">
        <v>14</v>
      </c>
      <c r="E32" s="172">
        <v>1</v>
      </c>
      <c r="F32" s="172">
        <v>114</v>
      </c>
      <c r="G32" s="172">
        <v>72</v>
      </c>
      <c r="H32" s="172" t="s">
        <v>14</v>
      </c>
      <c r="I32" s="172" t="s">
        <v>14</v>
      </c>
      <c r="J32" s="172">
        <v>17</v>
      </c>
      <c r="K32" s="172" t="s">
        <v>14</v>
      </c>
      <c r="L32" s="172" t="s">
        <v>14</v>
      </c>
      <c r="M32" s="172">
        <v>1</v>
      </c>
      <c r="N32" s="172" t="s">
        <v>14</v>
      </c>
      <c r="O32" s="172">
        <f>+SUM(C32:N32)</f>
        <v>205</v>
      </c>
      <c r="P32" s="173">
        <f>+O32/12</f>
        <v>17.083333333333332</v>
      </c>
    </row>
    <row r="33" spans="1:15" x14ac:dyDescent="0.35">
      <c r="A33" s="66"/>
      <c r="B33" s="66"/>
      <c r="C33" s="66"/>
      <c r="D33" s="66"/>
      <c r="E33" s="66"/>
      <c r="F33" s="66"/>
      <c r="G33" s="66"/>
      <c r="H33" s="66"/>
      <c r="I33" s="66"/>
      <c r="J33" s="66"/>
      <c r="K33" s="66"/>
      <c r="L33" s="66"/>
      <c r="M33" s="66"/>
      <c r="N33" s="66"/>
      <c r="O33" s="66"/>
    </row>
    <row r="34" spans="1:15" x14ac:dyDescent="0.35">
      <c r="A34" s="66"/>
      <c r="B34" s="66"/>
      <c r="C34" s="66"/>
      <c r="D34" s="66"/>
      <c r="E34" s="66"/>
      <c r="F34" s="66"/>
      <c r="G34" s="66"/>
      <c r="H34" s="66"/>
      <c r="I34" s="66"/>
      <c r="J34" s="66"/>
      <c r="K34" s="66"/>
      <c r="L34" s="66"/>
      <c r="M34" s="66"/>
      <c r="N34" s="66"/>
      <c r="O34" s="66"/>
    </row>
    <row r="35" spans="1:15" x14ac:dyDescent="0.35">
      <c r="A35" s="66"/>
      <c r="B35" s="66"/>
      <c r="C35" s="66"/>
      <c r="D35" s="66"/>
      <c r="E35" s="66"/>
      <c r="F35" s="66"/>
      <c r="G35" s="66"/>
      <c r="H35" s="66"/>
      <c r="I35" s="66"/>
      <c r="J35" s="66"/>
      <c r="K35" s="66"/>
      <c r="L35" s="66"/>
      <c r="M35" s="66"/>
      <c r="N35" s="66"/>
      <c r="O35" s="66"/>
    </row>
    <row r="36" spans="1:15" x14ac:dyDescent="0.35">
      <c r="A36" s="66"/>
      <c r="B36" s="66"/>
      <c r="C36" s="66"/>
      <c r="D36" s="66"/>
      <c r="E36" s="66"/>
      <c r="F36" s="66"/>
      <c r="G36" s="66"/>
      <c r="H36" s="66"/>
      <c r="I36" s="66"/>
      <c r="J36" s="66"/>
      <c r="K36" s="66"/>
      <c r="L36" s="66"/>
      <c r="M36" s="66"/>
      <c r="N36" s="66"/>
      <c r="O36" s="66"/>
    </row>
    <row r="37" spans="1:15" x14ac:dyDescent="0.35">
      <c r="A37" s="66"/>
      <c r="B37" s="66"/>
      <c r="C37" s="66"/>
      <c r="D37" s="66"/>
      <c r="E37" s="66"/>
      <c r="F37" s="66"/>
      <c r="G37" s="66"/>
      <c r="H37" s="66"/>
      <c r="I37" s="66"/>
      <c r="J37" s="66"/>
      <c r="K37" s="66"/>
      <c r="L37" s="66"/>
      <c r="M37" s="66"/>
      <c r="N37" s="66"/>
      <c r="O37" s="66"/>
    </row>
    <row r="38" spans="1:15" x14ac:dyDescent="0.35">
      <c r="A38" s="66"/>
      <c r="B38" s="66"/>
      <c r="C38" s="66"/>
      <c r="D38" s="66"/>
      <c r="E38" s="66"/>
      <c r="F38" s="66"/>
      <c r="G38" s="66"/>
      <c r="H38" s="66"/>
      <c r="I38" s="66"/>
      <c r="J38" s="66"/>
      <c r="K38" s="66"/>
      <c r="L38" s="66"/>
      <c r="M38" s="66"/>
      <c r="N38" s="66"/>
      <c r="O38" s="66"/>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topLeftCell="A5" zoomScale="80" zoomScaleNormal="80" workbookViewId="0">
      <selection activeCell="F13" sqref="F13"/>
    </sheetView>
  </sheetViews>
  <sheetFormatPr defaultRowHeight="14.5" x14ac:dyDescent="0.35"/>
  <sheetData>
    <row r="1" spans="1:18" x14ac:dyDescent="0.35">
      <c r="A1" s="30" t="s">
        <v>609</v>
      </c>
    </row>
    <row r="10" spans="1:18" x14ac:dyDescent="0.35">
      <c r="C10" s="66" t="s">
        <v>612</v>
      </c>
      <c r="D10" s="66"/>
      <c r="E10" s="66"/>
      <c r="F10" s="66"/>
      <c r="G10" s="66"/>
      <c r="H10" s="66"/>
      <c r="I10" s="66"/>
      <c r="J10" s="66"/>
      <c r="K10" s="66"/>
      <c r="L10" s="66"/>
      <c r="M10" s="66"/>
      <c r="N10" s="66"/>
      <c r="Q10" s="66"/>
      <c r="R10" s="66"/>
    </row>
    <row r="11" spans="1:18" x14ac:dyDescent="0.35">
      <c r="C11" s="66"/>
      <c r="D11" s="66"/>
      <c r="E11" s="66"/>
      <c r="F11" s="66"/>
      <c r="G11" s="66"/>
      <c r="H11" s="66"/>
      <c r="I11" s="66"/>
      <c r="J11" s="66"/>
      <c r="K11" s="66"/>
      <c r="L11" s="66"/>
      <c r="M11" s="66"/>
      <c r="N11" s="66"/>
      <c r="Q11" s="66"/>
      <c r="R11" s="66"/>
    </row>
    <row r="12" spans="1:18" x14ac:dyDescent="0.35">
      <c r="C12" s="159" t="s">
        <v>0</v>
      </c>
      <c r="D12" s="159" t="s">
        <v>1</v>
      </c>
      <c r="E12" s="159" t="s">
        <v>2</v>
      </c>
      <c r="F12" s="159" t="s">
        <v>3</v>
      </c>
      <c r="G12" s="159" t="s">
        <v>4</v>
      </c>
      <c r="H12" s="159" t="s">
        <v>5</v>
      </c>
      <c r="I12" s="159" t="s">
        <v>6</v>
      </c>
      <c r="J12" s="785" t="s">
        <v>610</v>
      </c>
      <c r="K12" s="785"/>
      <c r="L12" s="159" t="s">
        <v>9</v>
      </c>
      <c r="M12" s="159" t="s">
        <v>10</v>
      </c>
      <c r="N12" s="159" t="s">
        <v>11</v>
      </c>
      <c r="Q12" s="66"/>
      <c r="R12" s="66"/>
    </row>
    <row r="13" spans="1:18" x14ac:dyDescent="0.35">
      <c r="C13" s="71">
        <f t="shared" ref="C13:N13" si="0">+SUM(C30:C33)</f>
        <v>2</v>
      </c>
      <c r="D13" s="71">
        <f t="shared" si="0"/>
        <v>1</v>
      </c>
      <c r="E13" s="71">
        <f t="shared" si="0"/>
        <v>0</v>
      </c>
      <c r="F13" s="71">
        <f t="shared" si="0"/>
        <v>32</v>
      </c>
      <c r="G13" s="71">
        <f t="shared" si="0"/>
        <v>128</v>
      </c>
      <c r="H13" s="71">
        <f t="shared" si="0"/>
        <v>5</v>
      </c>
      <c r="I13" s="71">
        <f t="shared" si="0"/>
        <v>49</v>
      </c>
      <c r="J13" s="71">
        <f t="shared" si="0"/>
        <v>82</v>
      </c>
      <c r="K13" s="71">
        <f t="shared" si="0"/>
        <v>26</v>
      </c>
      <c r="L13" s="71">
        <f t="shared" si="0"/>
        <v>2</v>
      </c>
      <c r="M13" s="71">
        <f t="shared" si="0"/>
        <v>2</v>
      </c>
      <c r="N13" s="71">
        <f t="shared" si="0"/>
        <v>0</v>
      </c>
      <c r="Q13" s="66"/>
      <c r="R13" s="66"/>
    </row>
    <row r="14" spans="1:18" x14ac:dyDescent="0.35">
      <c r="C14" s="66"/>
      <c r="D14" s="66"/>
      <c r="E14" s="66"/>
      <c r="F14" s="66"/>
      <c r="G14" s="66"/>
      <c r="H14" s="66"/>
      <c r="I14" s="66"/>
      <c r="J14" s="66"/>
      <c r="K14" s="66"/>
      <c r="L14" s="66"/>
      <c r="M14" s="66"/>
      <c r="N14" s="66"/>
      <c r="Q14" s="66"/>
      <c r="R14" s="66"/>
    </row>
    <row r="15" spans="1:18" x14ac:dyDescent="0.35">
      <c r="B15" s="66"/>
      <c r="O15" s="66"/>
      <c r="P15" s="66"/>
      <c r="Q15" s="66"/>
      <c r="R15" s="66"/>
    </row>
    <row r="23" spans="1:19" x14ac:dyDescent="0.35">
      <c r="B23" s="66"/>
      <c r="C23" s="66" t="s">
        <v>613</v>
      </c>
      <c r="O23" s="66"/>
      <c r="P23" s="66"/>
      <c r="Q23" s="66"/>
      <c r="R23" s="66"/>
    </row>
    <row r="24" spans="1:19" x14ac:dyDescent="0.35">
      <c r="A24" s="66"/>
      <c r="B24" s="66"/>
      <c r="C24" s="66"/>
      <c r="D24" s="66"/>
      <c r="E24" s="66"/>
      <c r="F24" s="66"/>
      <c r="G24" s="66"/>
      <c r="H24" s="66"/>
      <c r="I24" s="66"/>
      <c r="J24" s="66"/>
      <c r="K24" s="66"/>
      <c r="L24" s="66"/>
      <c r="M24" s="66"/>
      <c r="N24" s="66"/>
      <c r="O24" s="66"/>
      <c r="P24" s="66"/>
      <c r="Q24" s="66"/>
      <c r="R24" s="66"/>
      <c r="S24" s="66"/>
    </row>
    <row r="25" spans="1:19" ht="24" x14ac:dyDescent="0.35">
      <c r="A25" s="66"/>
      <c r="B25" s="66"/>
      <c r="C25" s="475" t="s">
        <v>611</v>
      </c>
      <c r="D25" s="475" t="s">
        <v>594</v>
      </c>
      <c r="E25" s="475" t="s">
        <v>595</v>
      </c>
      <c r="F25" s="475" t="s">
        <v>596</v>
      </c>
      <c r="G25" s="66"/>
      <c r="H25" s="66"/>
      <c r="I25" s="66"/>
      <c r="J25" s="66"/>
      <c r="K25" s="66"/>
      <c r="L25" s="66"/>
      <c r="M25" s="66"/>
      <c r="N25" s="66"/>
      <c r="O25" s="66"/>
      <c r="P25" s="66"/>
      <c r="Q25" s="66"/>
      <c r="R25" s="66"/>
      <c r="S25" s="66"/>
    </row>
    <row r="26" spans="1:19" x14ac:dyDescent="0.35">
      <c r="A26" s="66"/>
      <c r="B26" s="66"/>
      <c r="C26" s="173">
        <f>+P30</f>
        <v>0.86486486486486491</v>
      </c>
      <c r="D26" s="173">
        <f>+P31</f>
        <v>1.2</v>
      </c>
      <c r="E26" s="173">
        <f>+P32</f>
        <v>7.9</v>
      </c>
      <c r="F26" s="173">
        <f>+P33</f>
        <v>9.5833333333333339</v>
      </c>
      <c r="G26" s="66"/>
      <c r="H26" s="66"/>
      <c r="I26" s="66"/>
      <c r="J26" s="66"/>
      <c r="K26" s="66"/>
      <c r="L26" s="66"/>
      <c r="M26" s="66"/>
      <c r="N26" s="66"/>
      <c r="O26" s="66"/>
      <c r="P26" s="66"/>
      <c r="Q26" s="66"/>
      <c r="R26" s="66"/>
      <c r="S26" s="66"/>
    </row>
    <row r="27" spans="1:19" x14ac:dyDescent="0.35">
      <c r="A27" s="66"/>
      <c r="B27" s="66"/>
      <c r="C27" s="66"/>
      <c r="D27" s="66"/>
      <c r="E27" s="66"/>
      <c r="F27" s="66"/>
      <c r="G27" s="66"/>
      <c r="H27" s="66"/>
      <c r="I27" s="66"/>
      <c r="J27" s="66"/>
      <c r="K27" s="66"/>
      <c r="L27" s="66"/>
      <c r="M27" s="66"/>
      <c r="N27" s="66"/>
      <c r="O27" s="66"/>
      <c r="P27" s="66"/>
      <c r="Q27" s="66"/>
      <c r="R27" s="66"/>
      <c r="S27" s="66"/>
    </row>
    <row r="28" spans="1:19" x14ac:dyDescent="0.35">
      <c r="A28" s="66"/>
      <c r="B28" s="66"/>
      <c r="C28" s="66"/>
      <c r="D28" s="66"/>
      <c r="E28" s="66"/>
      <c r="F28" s="66"/>
      <c r="G28" s="66"/>
      <c r="H28" s="66"/>
      <c r="I28" s="66"/>
      <c r="J28" s="66"/>
      <c r="K28" s="66"/>
      <c r="L28" s="66"/>
      <c r="M28" s="66"/>
      <c r="N28" s="66"/>
      <c r="O28" s="66"/>
      <c r="P28" s="66"/>
      <c r="Q28" s="66"/>
      <c r="R28" s="66"/>
      <c r="S28" s="66"/>
    </row>
    <row r="29" spans="1:19" x14ac:dyDescent="0.35">
      <c r="A29" s="66"/>
      <c r="B29" s="104"/>
      <c r="C29" s="475" t="s">
        <v>0</v>
      </c>
      <c r="D29" s="475" t="s">
        <v>1</v>
      </c>
      <c r="E29" s="475" t="s">
        <v>2</v>
      </c>
      <c r="F29" s="475" t="s">
        <v>3</v>
      </c>
      <c r="G29" s="475" t="s">
        <v>4</v>
      </c>
      <c r="H29" s="475" t="s">
        <v>5</v>
      </c>
      <c r="I29" s="475" t="s">
        <v>6</v>
      </c>
      <c r="J29" s="475" t="s">
        <v>610</v>
      </c>
      <c r="K29" s="475"/>
      <c r="L29" s="475" t="s">
        <v>9</v>
      </c>
      <c r="M29" s="475" t="s">
        <v>10</v>
      </c>
      <c r="N29" s="475" t="s">
        <v>11</v>
      </c>
      <c r="O29" s="178" t="s">
        <v>12</v>
      </c>
      <c r="P29" s="178" t="s">
        <v>146</v>
      </c>
      <c r="Q29" s="66"/>
      <c r="R29" s="66"/>
      <c r="S29" s="66"/>
    </row>
    <row r="30" spans="1:19" ht="24" x14ac:dyDescent="0.35">
      <c r="A30" s="75" t="s">
        <v>614</v>
      </c>
      <c r="B30" s="67" t="s">
        <v>611</v>
      </c>
      <c r="C30" s="475" t="s">
        <v>14</v>
      </c>
      <c r="D30" s="475" t="s">
        <v>14</v>
      </c>
      <c r="E30" s="475" t="s">
        <v>14</v>
      </c>
      <c r="F30" s="475">
        <v>1</v>
      </c>
      <c r="G30" s="475">
        <v>15</v>
      </c>
      <c r="H30" s="475">
        <v>2</v>
      </c>
      <c r="I30" s="475">
        <v>2</v>
      </c>
      <c r="J30" s="475">
        <v>3</v>
      </c>
      <c r="K30" s="475">
        <v>8</v>
      </c>
      <c r="L30" s="475" t="s">
        <v>14</v>
      </c>
      <c r="M30" s="475">
        <v>1</v>
      </c>
      <c r="N30" s="475" t="s">
        <v>14</v>
      </c>
      <c r="O30" s="69">
        <f>+SUM(C30:N30)</f>
        <v>32</v>
      </c>
      <c r="P30" s="69">
        <f>+O30/37</f>
        <v>0.86486486486486491</v>
      </c>
      <c r="Q30" s="66"/>
      <c r="R30" s="66"/>
      <c r="S30" s="66"/>
    </row>
    <row r="31" spans="1:19" ht="24" x14ac:dyDescent="0.35">
      <c r="A31" s="75"/>
      <c r="B31" s="67" t="s">
        <v>594</v>
      </c>
      <c r="C31" s="475" t="s">
        <v>14</v>
      </c>
      <c r="D31" s="114" t="s">
        <v>14</v>
      </c>
      <c r="E31" s="475" t="s">
        <v>14</v>
      </c>
      <c r="F31" s="475">
        <v>1</v>
      </c>
      <c r="G31" s="475">
        <v>12</v>
      </c>
      <c r="H31" s="475" t="s">
        <v>14</v>
      </c>
      <c r="I31" s="475">
        <v>4</v>
      </c>
      <c r="J31" s="475">
        <v>6</v>
      </c>
      <c r="K31" s="475">
        <v>1</v>
      </c>
      <c r="L31" s="475" t="s">
        <v>14</v>
      </c>
      <c r="M31" s="475" t="s">
        <v>14</v>
      </c>
      <c r="N31" s="475" t="s">
        <v>14</v>
      </c>
      <c r="O31" s="69">
        <f>+SUM(C31:N31)</f>
        <v>24</v>
      </c>
      <c r="P31" s="69">
        <f>+O31/20</f>
        <v>1.2</v>
      </c>
      <c r="Q31" s="66"/>
      <c r="R31" s="66"/>
      <c r="S31" s="66"/>
    </row>
    <row r="32" spans="1:19" ht="24" x14ac:dyDescent="0.35">
      <c r="A32" s="75" t="s">
        <v>615</v>
      </c>
      <c r="B32" s="67" t="s">
        <v>595</v>
      </c>
      <c r="C32" s="475">
        <v>1</v>
      </c>
      <c r="D32" s="475">
        <v>1</v>
      </c>
      <c r="E32" s="475" t="s">
        <v>14</v>
      </c>
      <c r="F32" s="475">
        <v>24</v>
      </c>
      <c r="G32" s="475">
        <v>68</v>
      </c>
      <c r="H32" s="475">
        <v>3</v>
      </c>
      <c r="I32" s="475">
        <v>18</v>
      </c>
      <c r="J32" s="475">
        <v>35</v>
      </c>
      <c r="K32" s="475">
        <v>6</v>
      </c>
      <c r="L32" s="475">
        <v>2</v>
      </c>
      <c r="M32" s="475" t="s">
        <v>14</v>
      </c>
      <c r="N32" s="475" t="s">
        <v>14</v>
      </c>
      <c r="O32" s="69">
        <f>+SUM(C32:N32)</f>
        <v>158</v>
      </c>
      <c r="P32" s="69">
        <f>+O32/20</f>
        <v>7.9</v>
      </c>
      <c r="Q32" s="66"/>
      <c r="R32" s="66"/>
      <c r="S32" s="66"/>
    </row>
    <row r="33" spans="1:19" ht="24" x14ac:dyDescent="0.35">
      <c r="A33" s="66"/>
      <c r="B33" s="67" t="s">
        <v>596</v>
      </c>
      <c r="C33" s="475">
        <v>1</v>
      </c>
      <c r="D33" s="475" t="s">
        <v>14</v>
      </c>
      <c r="E33" s="475" t="s">
        <v>14</v>
      </c>
      <c r="F33" s="475">
        <v>6</v>
      </c>
      <c r="G33" s="475">
        <v>33</v>
      </c>
      <c r="H33" s="475" t="s">
        <v>14</v>
      </c>
      <c r="I33" s="475">
        <v>25</v>
      </c>
      <c r="J33" s="475">
        <v>38</v>
      </c>
      <c r="K33" s="475">
        <v>11</v>
      </c>
      <c r="L33" s="475" t="s">
        <v>14</v>
      </c>
      <c r="M33" s="475">
        <v>1</v>
      </c>
      <c r="N33" s="475" t="s">
        <v>14</v>
      </c>
      <c r="O33" s="69">
        <f>+SUM(C33:N33)</f>
        <v>115</v>
      </c>
      <c r="P33" s="69">
        <f>+O33/12</f>
        <v>9.5833333333333339</v>
      </c>
      <c r="Q33" s="66"/>
      <c r="R33" s="66"/>
      <c r="S33" s="66"/>
    </row>
    <row r="34" spans="1:19" x14ac:dyDescent="0.35">
      <c r="A34" s="66"/>
      <c r="B34" s="66"/>
      <c r="C34" s="66"/>
      <c r="D34" s="66"/>
      <c r="E34" s="66"/>
      <c r="F34" s="66"/>
      <c r="G34" s="66"/>
      <c r="H34" s="66"/>
      <c r="I34" s="66"/>
      <c r="J34" s="66"/>
      <c r="K34" s="66"/>
      <c r="L34" s="66"/>
      <c r="M34" s="66"/>
      <c r="N34" s="66"/>
      <c r="O34" s="66"/>
      <c r="P34" s="66"/>
      <c r="Q34" s="66"/>
      <c r="R34" s="66"/>
      <c r="S34" s="66"/>
    </row>
    <row r="35" spans="1:19" x14ac:dyDescent="0.35">
      <c r="A35" s="66"/>
      <c r="B35" s="66"/>
      <c r="C35" s="66"/>
      <c r="D35" s="66"/>
      <c r="E35" s="66"/>
      <c r="F35" s="66"/>
      <c r="G35" s="66"/>
      <c r="H35" s="66"/>
      <c r="I35" s="66"/>
      <c r="J35" s="66"/>
      <c r="K35" s="66"/>
      <c r="L35" s="66"/>
      <c r="M35" s="66"/>
      <c r="N35" s="66"/>
      <c r="O35" s="66"/>
      <c r="P35" s="66"/>
      <c r="Q35" s="66"/>
      <c r="R35" s="66"/>
      <c r="S35" s="66"/>
    </row>
    <row r="36" spans="1:19" x14ac:dyDescent="0.35">
      <c r="A36" s="66"/>
      <c r="B36" s="66"/>
      <c r="C36" s="66"/>
      <c r="D36" s="66"/>
      <c r="E36" s="66"/>
      <c r="F36" s="66"/>
      <c r="G36" s="66"/>
      <c r="H36" s="66"/>
      <c r="I36" s="66"/>
      <c r="J36" s="66"/>
      <c r="K36" s="66"/>
      <c r="L36" s="66"/>
      <c r="M36" s="66"/>
      <c r="N36" s="66"/>
      <c r="O36" s="66"/>
      <c r="P36" s="66"/>
      <c r="Q36" s="66"/>
      <c r="R36" s="66"/>
      <c r="S36" s="66"/>
    </row>
    <row r="37" spans="1:19" x14ac:dyDescent="0.35">
      <c r="A37" s="66"/>
      <c r="B37" s="66"/>
      <c r="C37" s="66"/>
      <c r="D37" s="66"/>
      <c r="E37" s="66"/>
      <c r="F37" s="66"/>
      <c r="G37" s="66"/>
      <c r="H37" s="66"/>
      <c r="I37" s="66"/>
      <c r="J37" s="66"/>
      <c r="K37" s="66"/>
      <c r="L37" s="66"/>
      <c r="M37" s="66"/>
      <c r="N37" s="66"/>
      <c r="O37" s="66"/>
      <c r="P37" s="66"/>
      <c r="Q37" s="66"/>
      <c r="R37" s="66"/>
      <c r="S37" s="66"/>
    </row>
    <row r="38" spans="1:19" x14ac:dyDescent="0.35">
      <c r="A38" s="66"/>
      <c r="B38" s="67"/>
      <c r="C38" s="66"/>
      <c r="D38" s="66"/>
      <c r="E38" s="66"/>
      <c r="F38" s="66"/>
      <c r="G38" s="66"/>
      <c r="H38" s="66"/>
      <c r="I38" s="66"/>
      <c r="J38" s="66"/>
      <c r="K38" s="66"/>
      <c r="L38" s="66"/>
      <c r="M38" s="66"/>
      <c r="N38" s="66"/>
      <c r="O38" s="66"/>
      <c r="P38" s="66"/>
      <c r="Q38" s="66"/>
      <c r="R38" s="66"/>
      <c r="S38" s="66"/>
    </row>
    <row r="39" spans="1:19" x14ac:dyDescent="0.35">
      <c r="A39" s="66"/>
      <c r="B39" s="67"/>
      <c r="C39" s="66"/>
      <c r="D39" s="66"/>
      <c r="E39" s="66"/>
      <c r="F39" s="66"/>
      <c r="G39" s="66"/>
      <c r="H39" s="66"/>
      <c r="I39" s="66"/>
      <c r="J39" s="66"/>
      <c r="K39" s="66"/>
      <c r="L39" s="66"/>
      <c r="M39" s="66"/>
      <c r="N39" s="66"/>
      <c r="O39" s="66"/>
      <c r="P39" s="66"/>
      <c r="Q39" s="66"/>
      <c r="R39" s="66"/>
      <c r="S39" s="66"/>
    </row>
    <row r="40" spans="1:19" x14ac:dyDescent="0.35">
      <c r="B40" s="66"/>
      <c r="C40" s="66"/>
      <c r="D40" s="66"/>
      <c r="E40" s="66"/>
      <c r="F40" s="66"/>
      <c r="G40" s="66"/>
      <c r="H40" s="66"/>
      <c r="I40" s="66"/>
      <c r="J40" s="66"/>
      <c r="K40" s="66"/>
      <c r="L40" s="66"/>
      <c r="M40" s="66"/>
      <c r="N40" s="66"/>
      <c r="O40" s="66"/>
      <c r="P40" s="66"/>
      <c r="Q40" s="66"/>
      <c r="R40" s="66"/>
    </row>
  </sheetData>
  <mergeCells count="1">
    <mergeCell ref="J12:K12"/>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6"/>
  <sheetViews>
    <sheetView zoomScale="70" zoomScaleNormal="70" workbookViewId="0">
      <selection activeCell="C15" sqref="C15:G22"/>
    </sheetView>
  </sheetViews>
  <sheetFormatPr defaultRowHeight="14.5" x14ac:dyDescent="0.35"/>
  <cols>
    <col min="17" max="17" width="25.81640625" customWidth="1"/>
  </cols>
  <sheetData>
    <row r="1" spans="1:21" x14ac:dyDescent="0.35">
      <c r="A1" s="30" t="s">
        <v>616</v>
      </c>
    </row>
    <row r="2" spans="1:21" x14ac:dyDescent="0.35">
      <c r="A2" s="66"/>
      <c r="B2" s="66"/>
      <c r="C2" s="66"/>
      <c r="D2" s="66"/>
      <c r="E2" s="66"/>
      <c r="F2" s="66"/>
      <c r="G2" s="66"/>
      <c r="H2" s="66"/>
      <c r="I2" s="66"/>
      <c r="J2" s="66"/>
      <c r="K2" s="66"/>
      <c r="L2" s="66"/>
      <c r="M2" s="66"/>
      <c r="N2" s="66"/>
      <c r="O2" s="66"/>
      <c r="P2" s="66"/>
      <c r="Q2" s="66"/>
      <c r="R2" s="66"/>
      <c r="S2" s="66"/>
      <c r="T2" s="66"/>
      <c r="U2" s="66"/>
    </row>
    <row r="3" spans="1:21" x14ac:dyDescent="0.35">
      <c r="A3" s="127"/>
      <c r="P3" s="127"/>
      <c r="Q3" s="66"/>
      <c r="R3" s="66"/>
      <c r="S3" s="66"/>
      <c r="T3" s="66"/>
      <c r="U3" s="66"/>
    </row>
    <row r="4" spans="1:21" x14ac:dyDescent="0.35">
      <c r="A4" s="127"/>
      <c r="P4" s="127"/>
      <c r="Q4" s="66"/>
      <c r="R4" s="66"/>
      <c r="S4" s="66"/>
      <c r="T4" s="66"/>
      <c r="U4" s="66"/>
    </row>
    <row r="5" spans="1:21" x14ac:dyDescent="0.35">
      <c r="A5" s="127"/>
      <c r="B5" s="127"/>
      <c r="C5" s="127"/>
      <c r="D5" s="127"/>
      <c r="E5" s="127"/>
      <c r="F5" s="127"/>
      <c r="G5" s="127"/>
      <c r="H5" s="127"/>
      <c r="I5" s="127"/>
      <c r="J5" s="127"/>
      <c r="K5" s="127"/>
      <c r="L5" s="127"/>
      <c r="M5" s="127"/>
      <c r="N5" s="127"/>
      <c r="O5" s="127"/>
      <c r="P5" s="127"/>
      <c r="Q5" s="66"/>
      <c r="R5" s="66"/>
      <c r="S5" s="66"/>
      <c r="T5" s="66"/>
      <c r="U5" s="66"/>
    </row>
    <row r="6" spans="1:21" x14ac:dyDescent="0.35">
      <c r="A6" s="127"/>
      <c r="B6" s="180"/>
      <c r="D6" s="179"/>
      <c r="E6" s="179"/>
      <c r="F6" s="179"/>
      <c r="G6" s="179"/>
      <c r="H6" s="179"/>
      <c r="I6" s="179"/>
      <c r="J6" s="179"/>
      <c r="K6" s="179"/>
      <c r="L6" s="179"/>
      <c r="M6" s="179"/>
      <c r="N6" s="179"/>
      <c r="O6" s="181"/>
      <c r="P6" s="181"/>
      <c r="Q6" s="66"/>
      <c r="R6" s="66"/>
      <c r="S6" s="66"/>
      <c r="T6" s="66"/>
      <c r="U6" s="66"/>
    </row>
    <row r="7" spans="1:21" x14ac:dyDescent="0.35">
      <c r="A7" s="126"/>
      <c r="B7" s="180"/>
      <c r="C7" s="131"/>
      <c r="D7" s="179"/>
      <c r="E7" s="179"/>
      <c r="F7" s="179"/>
      <c r="G7" s="179"/>
      <c r="H7" s="131"/>
      <c r="I7" s="179"/>
      <c r="J7" s="179"/>
      <c r="K7" s="179"/>
      <c r="L7" s="131"/>
      <c r="M7" s="131"/>
      <c r="N7" s="131"/>
      <c r="O7" s="129"/>
      <c r="P7" s="129"/>
      <c r="Q7" s="66"/>
      <c r="R7" s="66"/>
      <c r="S7" s="66"/>
      <c r="T7" s="66"/>
      <c r="U7" s="66"/>
    </row>
    <row r="8" spans="1:21" x14ac:dyDescent="0.35">
      <c r="A8" s="126"/>
      <c r="B8" s="180"/>
      <c r="C8" s="179"/>
      <c r="D8" s="131"/>
      <c r="E8" s="179"/>
      <c r="F8" s="179"/>
      <c r="G8" s="131"/>
      <c r="H8" s="131"/>
      <c r="I8" s="179"/>
      <c r="J8" s="179"/>
      <c r="K8" s="179"/>
      <c r="L8" s="131"/>
      <c r="M8" s="131"/>
      <c r="N8" s="131"/>
      <c r="O8" s="129"/>
      <c r="P8" s="129"/>
      <c r="Q8" s="66"/>
      <c r="R8" s="66"/>
      <c r="S8" s="66"/>
      <c r="T8" s="66"/>
      <c r="U8" s="66"/>
    </row>
    <row r="9" spans="1:21" x14ac:dyDescent="0.35">
      <c r="A9" s="126"/>
      <c r="B9" s="180"/>
      <c r="C9" s="179"/>
      <c r="D9" s="179"/>
      <c r="E9" s="179"/>
      <c r="F9" s="179"/>
      <c r="G9" s="179"/>
      <c r="H9" s="179"/>
      <c r="I9" s="179"/>
      <c r="J9" s="179"/>
      <c r="K9" s="179"/>
      <c r="L9" s="179"/>
      <c r="M9" s="179"/>
      <c r="N9" s="179"/>
      <c r="O9" s="129"/>
      <c r="P9" s="129"/>
      <c r="Q9" s="66"/>
      <c r="R9" s="66"/>
      <c r="S9" s="66"/>
      <c r="T9" s="66"/>
      <c r="U9" s="66"/>
    </row>
    <row r="10" spans="1:21" x14ac:dyDescent="0.35">
      <c r="A10" s="127"/>
      <c r="B10" s="127"/>
      <c r="C10" s="180"/>
      <c r="D10" s="127"/>
      <c r="E10" s="127"/>
      <c r="F10" s="127"/>
      <c r="G10" s="127"/>
      <c r="H10" s="127"/>
      <c r="I10" s="127"/>
      <c r="J10" s="127"/>
      <c r="K10" s="127"/>
      <c r="L10" s="127"/>
      <c r="M10" s="127"/>
      <c r="N10" s="127"/>
      <c r="O10" s="127"/>
      <c r="P10" s="127"/>
      <c r="Q10" s="66"/>
      <c r="R10" s="66"/>
      <c r="S10" s="66"/>
      <c r="T10" s="66"/>
      <c r="U10" s="66"/>
    </row>
    <row r="11" spans="1:21" s="66" customFormat="1" x14ac:dyDescent="0.35">
      <c r="A11" s="127"/>
      <c r="B11" s="127"/>
      <c r="C11" s="431"/>
      <c r="D11" s="127"/>
      <c r="E11" s="127"/>
      <c r="F11" s="127"/>
      <c r="G11" s="127"/>
      <c r="H11" s="127"/>
      <c r="I11" s="127"/>
      <c r="J11" s="127"/>
      <c r="K11" s="127"/>
      <c r="L11" s="127"/>
      <c r="M11" s="127"/>
      <c r="N11" s="127"/>
      <c r="O11" s="127"/>
      <c r="P11" s="127"/>
    </row>
    <row r="12" spans="1:21" s="66" customFormat="1" x14ac:dyDescent="0.35">
      <c r="A12" s="127"/>
      <c r="B12" s="127"/>
      <c r="C12" s="438" t="s">
        <v>1194</v>
      </c>
      <c r="D12" s="127"/>
      <c r="E12" s="127"/>
      <c r="F12" s="127"/>
      <c r="G12" s="127"/>
      <c r="H12" s="127"/>
      <c r="I12" s="127"/>
      <c r="J12" s="127"/>
      <c r="K12" s="127"/>
      <c r="L12" s="127"/>
      <c r="M12" s="127"/>
      <c r="N12" s="127"/>
      <c r="O12" s="127"/>
      <c r="P12" s="127"/>
    </row>
    <row r="13" spans="1:21" x14ac:dyDescent="0.35">
      <c r="A13" s="127"/>
      <c r="B13" s="127"/>
      <c r="C13" s="127"/>
      <c r="D13" s="127"/>
      <c r="E13" s="127"/>
      <c r="F13" s="127"/>
      <c r="G13" s="127"/>
      <c r="H13" s="127"/>
      <c r="I13" s="127"/>
      <c r="J13" s="127"/>
      <c r="K13" s="127"/>
      <c r="L13" s="127"/>
      <c r="M13" s="127"/>
      <c r="N13" s="127"/>
      <c r="O13" s="127"/>
      <c r="P13" s="127"/>
      <c r="Q13" s="66"/>
      <c r="R13" s="66"/>
      <c r="S13" s="66"/>
      <c r="T13" s="66"/>
      <c r="U13" s="66"/>
    </row>
    <row r="14" spans="1:21" x14ac:dyDescent="0.35">
      <c r="A14" s="127"/>
      <c r="B14" s="127"/>
      <c r="C14" s="127"/>
      <c r="D14" s="127"/>
      <c r="E14" s="127"/>
      <c r="F14" s="127"/>
      <c r="G14" s="127"/>
      <c r="H14" s="127"/>
      <c r="I14" s="127"/>
      <c r="J14" s="127"/>
      <c r="K14" s="127"/>
      <c r="L14" s="127"/>
      <c r="M14" s="127"/>
      <c r="N14" s="127"/>
      <c r="O14" s="127"/>
      <c r="P14" s="127"/>
      <c r="Q14" s="66"/>
      <c r="R14" s="66"/>
      <c r="S14" s="66"/>
      <c r="T14" s="66"/>
      <c r="U14" s="66"/>
    </row>
    <row r="15" spans="1:21" ht="15" thickBot="1" x14ac:dyDescent="0.4">
      <c r="A15" s="127"/>
      <c r="B15" s="127"/>
      <c r="C15" s="130" t="s">
        <v>1285</v>
      </c>
      <c r="D15" s="127"/>
      <c r="E15" s="127"/>
      <c r="F15" s="127"/>
      <c r="G15" s="127"/>
      <c r="H15" s="127"/>
      <c r="I15" s="127"/>
      <c r="J15" s="127"/>
      <c r="K15" s="127"/>
      <c r="L15" s="127"/>
      <c r="M15" s="127"/>
      <c r="N15" s="127"/>
      <c r="O15" s="127"/>
      <c r="P15" s="127"/>
      <c r="Q15" s="66"/>
      <c r="R15" s="66"/>
      <c r="S15" s="66"/>
      <c r="T15" s="66"/>
      <c r="U15" s="66"/>
    </row>
    <row r="16" spans="1:21" x14ac:dyDescent="0.35">
      <c r="A16" s="127"/>
      <c r="B16" s="127"/>
      <c r="C16" s="788"/>
      <c r="D16" s="791" t="s">
        <v>619</v>
      </c>
      <c r="E16" s="791" t="s">
        <v>620</v>
      </c>
      <c r="F16" s="182" t="s">
        <v>621</v>
      </c>
      <c r="G16" s="791" t="s">
        <v>245</v>
      </c>
      <c r="H16" s="127"/>
      <c r="J16" s="127"/>
      <c r="K16" s="127"/>
      <c r="L16" s="127"/>
      <c r="M16" s="127"/>
      <c r="N16" s="127"/>
      <c r="O16" s="127"/>
      <c r="P16" s="127"/>
      <c r="Q16" s="66"/>
      <c r="R16" s="66"/>
      <c r="S16" s="66"/>
      <c r="T16" s="66"/>
      <c r="U16" s="66"/>
    </row>
    <row r="17" spans="1:22" x14ac:dyDescent="0.35">
      <c r="A17" s="127"/>
      <c r="B17" s="127"/>
      <c r="C17" s="789"/>
      <c r="D17" s="792"/>
      <c r="E17" s="792"/>
      <c r="F17" s="183" t="s">
        <v>622</v>
      </c>
      <c r="G17" s="792"/>
      <c r="H17" s="127"/>
      <c r="I17" s="127"/>
      <c r="J17" s="127"/>
      <c r="K17" s="127"/>
      <c r="L17" s="127"/>
      <c r="M17" s="127"/>
      <c r="N17" s="127"/>
      <c r="O17" s="127"/>
      <c r="P17" s="127"/>
      <c r="Q17" s="66"/>
      <c r="R17" s="66"/>
      <c r="S17" s="66"/>
      <c r="T17" s="66"/>
      <c r="U17" s="66"/>
    </row>
    <row r="18" spans="1:22" ht="15" thickBot="1" x14ac:dyDescent="0.4">
      <c r="A18" s="127"/>
      <c r="B18" s="127"/>
      <c r="C18" s="790"/>
      <c r="D18" s="793"/>
      <c r="E18" s="793"/>
      <c r="F18" s="184" t="s">
        <v>623</v>
      </c>
      <c r="G18" s="793"/>
      <c r="H18" s="127"/>
      <c r="I18" s="127"/>
      <c r="J18" s="127"/>
      <c r="K18" s="127"/>
      <c r="L18" s="127"/>
      <c r="M18" s="127"/>
      <c r="N18" s="127"/>
      <c r="O18" s="127"/>
      <c r="P18" s="127"/>
      <c r="Q18" s="66"/>
      <c r="R18" s="66"/>
      <c r="S18" s="66"/>
      <c r="T18" s="66"/>
      <c r="U18" s="66"/>
    </row>
    <row r="19" spans="1:22" x14ac:dyDescent="0.35">
      <c r="A19" s="127"/>
      <c r="B19" s="127"/>
      <c r="C19" s="185" t="s">
        <v>618</v>
      </c>
      <c r="D19" s="186">
        <v>16</v>
      </c>
      <c r="E19" s="186">
        <v>1</v>
      </c>
      <c r="F19" s="186" t="s">
        <v>14</v>
      </c>
      <c r="G19" s="186">
        <v>1</v>
      </c>
      <c r="H19" s="127"/>
      <c r="I19" s="127"/>
      <c r="J19" s="127"/>
      <c r="K19" s="127"/>
      <c r="L19" s="127"/>
      <c r="M19" s="127"/>
      <c r="N19" s="127"/>
      <c r="O19" s="127"/>
      <c r="P19" s="127"/>
      <c r="Q19" s="66"/>
      <c r="R19" s="66"/>
      <c r="S19" s="66"/>
      <c r="T19" s="66"/>
      <c r="U19" s="66"/>
    </row>
    <row r="20" spans="1:22" x14ac:dyDescent="0.35">
      <c r="A20" s="127"/>
      <c r="B20" s="127"/>
      <c r="C20" s="185" t="s">
        <v>594</v>
      </c>
      <c r="D20" s="186">
        <v>13</v>
      </c>
      <c r="E20" s="186">
        <v>10</v>
      </c>
      <c r="F20" s="186" t="s">
        <v>14</v>
      </c>
      <c r="G20" s="186">
        <v>2</v>
      </c>
      <c r="H20" s="127"/>
      <c r="I20" s="127"/>
      <c r="J20" s="127"/>
      <c r="K20" s="127"/>
      <c r="L20" s="127"/>
      <c r="M20" s="127"/>
      <c r="N20" s="127"/>
      <c r="O20" s="127"/>
      <c r="P20" s="127"/>
      <c r="Q20" s="66"/>
      <c r="R20" s="66"/>
      <c r="S20" s="66"/>
      <c r="T20" s="66"/>
      <c r="U20" s="66"/>
    </row>
    <row r="21" spans="1:22" x14ac:dyDescent="0.35">
      <c r="A21" s="127"/>
      <c r="B21" s="127"/>
      <c r="C21" s="185" t="s">
        <v>595</v>
      </c>
      <c r="D21" s="186">
        <f>+SUM(T31:T50)</f>
        <v>2</v>
      </c>
      <c r="E21" s="186">
        <f>+SUM(S31:S50)</f>
        <v>13</v>
      </c>
      <c r="F21" s="186">
        <f>+SUM(R31:R50)-15</f>
        <v>10</v>
      </c>
      <c r="G21" s="186">
        <f>+SUM(U31:U50)</f>
        <v>2</v>
      </c>
      <c r="H21" s="127"/>
      <c r="I21" s="127"/>
      <c r="J21" s="127"/>
      <c r="K21" s="127"/>
      <c r="L21" s="127"/>
      <c r="M21" s="127"/>
      <c r="N21" s="127"/>
      <c r="O21" s="127"/>
      <c r="P21" s="127"/>
      <c r="Q21" s="66"/>
      <c r="R21" s="66"/>
      <c r="S21" s="66"/>
      <c r="T21" s="66"/>
      <c r="U21" s="66"/>
    </row>
    <row r="22" spans="1:22" ht="15" thickBot="1" x14ac:dyDescent="0.4">
      <c r="A22" s="127"/>
      <c r="B22" s="127"/>
      <c r="C22" s="187" t="s">
        <v>596</v>
      </c>
      <c r="D22" s="188">
        <f>+SUM(T51:T62)</f>
        <v>0</v>
      </c>
      <c r="E22" s="188">
        <f>+SUM(S51:S62)</f>
        <v>8</v>
      </c>
      <c r="F22" s="188">
        <f>+SUM(R51:R62)-123</f>
        <v>10</v>
      </c>
      <c r="G22" s="188">
        <f>+SUM(U51:U62)</f>
        <v>0</v>
      </c>
      <c r="H22" s="127"/>
      <c r="I22" s="127"/>
      <c r="J22" s="127"/>
      <c r="K22" s="127"/>
      <c r="L22" s="127"/>
      <c r="M22" s="127"/>
      <c r="N22" s="127"/>
      <c r="O22" s="127"/>
      <c r="P22" s="127"/>
      <c r="Q22" s="66"/>
      <c r="R22" s="66"/>
      <c r="S22" s="66"/>
      <c r="T22" s="66"/>
      <c r="U22" s="66"/>
    </row>
    <row r="23" spans="1:22" s="66" customFormat="1" x14ac:dyDescent="0.35">
      <c r="A23" s="127"/>
      <c r="B23" s="127"/>
      <c r="C23" s="127" t="s">
        <v>1195</v>
      </c>
      <c r="D23" s="179"/>
      <c r="E23" s="179"/>
      <c r="F23" s="179"/>
      <c r="G23" s="179"/>
      <c r="H23" s="127"/>
      <c r="I23" s="127"/>
      <c r="J23" s="127"/>
      <c r="K23" s="127"/>
      <c r="L23" s="127"/>
      <c r="M23" s="127"/>
      <c r="N23" s="127"/>
      <c r="O23" s="127"/>
      <c r="P23" s="127"/>
    </row>
    <row r="24" spans="1:22" s="66" customFormat="1" x14ac:dyDescent="0.35">
      <c r="A24" s="127"/>
      <c r="B24" s="127"/>
      <c r="C24" s="127"/>
      <c r="D24" s="179"/>
      <c r="E24" s="179"/>
      <c r="F24" s="179"/>
      <c r="G24" s="179"/>
      <c r="H24" s="127"/>
      <c r="I24" s="127"/>
      <c r="J24" s="127"/>
      <c r="K24" s="127"/>
      <c r="L24" s="127"/>
      <c r="M24" s="127"/>
      <c r="N24" s="127"/>
      <c r="O24" s="127"/>
      <c r="P24" s="127"/>
    </row>
    <row r="25" spans="1:22" s="66" customFormat="1" x14ac:dyDescent="0.35">
      <c r="A25" s="127"/>
      <c r="B25" s="127"/>
      <c r="P25" s="127"/>
    </row>
    <row r="27" spans="1:22" s="66" customFormat="1" x14ac:dyDescent="0.35">
      <c r="C27" s="432"/>
      <c r="D27" s="433" t="s">
        <v>0</v>
      </c>
      <c r="E27" s="433" t="s">
        <v>1</v>
      </c>
      <c r="F27" s="433" t="s">
        <v>2</v>
      </c>
      <c r="G27" s="433" t="s">
        <v>3</v>
      </c>
      <c r="H27" s="433" t="s">
        <v>4</v>
      </c>
      <c r="I27" s="433" t="s">
        <v>5</v>
      </c>
      <c r="J27" s="433" t="s">
        <v>6</v>
      </c>
      <c r="K27" s="433" t="s">
        <v>7</v>
      </c>
      <c r="L27" s="433" t="s">
        <v>8</v>
      </c>
      <c r="M27" s="433" t="s">
        <v>9</v>
      </c>
      <c r="N27" s="433" t="s">
        <v>10</v>
      </c>
      <c r="O27" s="434" t="s">
        <v>11</v>
      </c>
    </row>
    <row r="28" spans="1:22" ht="22" x14ac:dyDescent="0.35">
      <c r="C28" s="435" t="s">
        <v>617</v>
      </c>
      <c r="D28" s="436">
        <f t="shared" ref="D28:J28" si="0">+SUM(D29:D62)</f>
        <v>3</v>
      </c>
      <c r="E28" s="436">
        <f t="shared" si="0"/>
        <v>4</v>
      </c>
      <c r="F28" s="436">
        <f t="shared" si="0"/>
        <v>3</v>
      </c>
      <c r="G28" s="436">
        <f t="shared" si="0"/>
        <v>12</v>
      </c>
      <c r="H28" s="436">
        <f t="shared" si="0"/>
        <v>9</v>
      </c>
      <c r="I28" s="436">
        <f t="shared" si="0"/>
        <v>3</v>
      </c>
      <c r="J28" s="436">
        <f t="shared" si="0"/>
        <v>1</v>
      </c>
      <c r="K28" s="436">
        <f>+SUM(K29:K62)-90</f>
        <v>16</v>
      </c>
      <c r="L28" s="436">
        <f>+SUM(L29:L62)-48</f>
        <v>20</v>
      </c>
      <c r="M28" s="436">
        <f>+SUM(M29:M62)</f>
        <v>5</v>
      </c>
      <c r="N28" s="436">
        <f>+SUM(N29:N62)</f>
        <v>5</v>
      </c>
      <c r="O28" s="437">
        <f>+SUM(O29:O62)</f>
        <v>6</v>
      </c>
      <c r="P28" s="2" t="s">
        <v>228</v>
      </c>
      <c r="R28" s="2" t="s">
        <v>194</v>
      </c>
      <c r="S28" s="2" t="s">
        <v>687</v>
      </c>
      <c r="T28" s="2" t="s">
        <v>688</v>
      </c>
      <c r="U28" s="2" t="s">
        <v>109</v>
      </c>
      <c r="V28" s="2" t="s">
        <v>12</v>
      </c>
    </row>
    <row r="29" spans="1:22" x14ac:dyDescent="0.35">
      <c r="A29" s="650" t="s">
        <v>960</v>
      </c>
      <c r="B29" s="543"/>
      <c r="C29" s="660" t="s">
        <v>1183</v>
      </c>
      <c r="D29" s="566"/>
      <c r="E29" s="566">
        <v>2</v>
      </c>
      <c r="F29" s="566">
        <v>1</v>
      </c>
      <c r="G29" s="566">
        <v>7</v>
      </c>
      <c r="H29" s="566">
        <v>3</v>
      </c>
      <c r="I29" s="566"/>
      <c r="J29" s="566"/>
      <c r="K29" s="566">
        <v>2</v>
      </c>
      <c r="L29" s="566">
        <v>1</v>
      </c>
      <c r="M29" s="566">
        <v>1</v>
      </c>
      <c r="N29" s="566"/>
      <c r="O29" s="566"/>
      <c r="P29" s="648">
        <f>+SUM(D29:O29)</f>
        <v>17</v>
      </c>
      <c r="Q29" s="566"/>
      <c r="R29" s="566"/>
      <c r="S29" s="566">
        <v>1</v>
      </c>
      <c r="T29" s="566">
        <v>16</v>
      </c>
      <c r="U29" s="566"/>
      <c r="V29" s="566">
        <f>+SUM(R29:U29)</f>
        <v>17</v>
      </c>
    </row>
    <row r="30" spans="1:22" x14ac:dyDescent="0.35">
      <c r="A30" s="543"/>
      <c r="B30" s="543"/>
      <c r="C30" s="660" t="s">
        <v>1182</v>
      </c>
      <c r="D30" s="566">
        <v>1</v>
      </c>
      <c r="E30" s="566"/>
      <c r="F30" s="566">
        <v>2</v>
      </c>
      <c r="G30" s="566">
        <v>3</v>
      </c>
      <c r="H30" s="566"/>
      <c r="I30" s="566"/>
      <c r="J30" s="566"/>
      <c r="K30" s="566">
        <v>9</v>
      </c>
      <c r="L30" s="566">
        <v>8</v>
      </c>
      <c r="M30" s="566">
        <v>2</v>
      </c>
      <c r="N30" s="566"/>
      <c r="O30" s="566"/>
      <c r="P30" s="648">
        <f>+SUM(D30:O30)</f>
        <v>25</v>
      </c>
      <c r="Q30" s="566"/>
      <c r="R30" s="566"/>
      <c r="S30" s="566">
        <v>10</v>
      </c>
      <c r="T30" s="566">
        <v>13</v>
      </c>
      <c r="U30" s="566">
        <v>2</v>
      </c>
      <c r="V30" s="566">
        <f t="shared" ref="V30:V62" si="1">+SUM(R30:U30)</f>
        <v>25</v>
      </c>
    </row>
    <row r="31" spans="1:22" x14ac:dyDescent="0.35">
      <c r="A31" s="661" t="s">
        <v>537</v>
      </c>
      <c r="B31" s="543"/>
      <c r="C31" s="543">
        <f t="shared" ref="C31:C44" si="2">+C32-1</f>
        <v>1980</v>
      </c>
      <c r="D31" s="662"/>
      <c r="E31" s="648"/>
      <c r="F31" s="648"/>
      <c r="G31" s="648"/>
      <c r="H31" s="648">
        <v>1</v>
      </c>
      <c r="I31" s="648"/>
      <c r="J31" s="648"/>
      <c r="K31" s="648"/>
      <c r="L31" s="648"/>
      <c r="M31" s="544"/>
      <c r="N31" s="648"/>
      <c r="O31" s="648"/>
      <c r="P31" s="648">
        <f>+SUM(D31:O31)</f>
        <v>1</v>
      </c>
      <c r="Q31" s="543" t="s">
        <v>1193</v>
      </c>
      <c r="R31" s="648"/>
      <c r="S31" s="648">
        <v>1</v>
      </c>
      <c r="T31" s="648"/>
      <c r="U31" s="648"/>
      <c r="V31" s="566">
        <f t="shared" si="1"/>
        <v>1</v>
      </c>
    </row>
    <row r="32" spans="1:22" x14ac:dyDescent="0.35">
      <c r="A32" s="543"/>
      <c r="B32" s="543"/>
      <c r="C32" s="543">
        <f t="shared" si="2"/>
        <v>1981</v>
      </c>
      <c r="D32" s="662"/>
      <c r="E32" s="648"/>
      <c r="F32" s="648"/>
      <c r="G32" s="648"/>
      <c r="H32" s="648"/>
      <c r="I32" s="648"/>
      <c r="J32" s="648"/>
      <c r="K32" s="648"/>
      <c r="L32" s="648"/>
      <c r="M32" s="544"/>
      <c r="N32" s="648"/>
      <c r="O32" s="648">
        <v>4</v>
      </c>
      <c r="P32" s="648">
        <f t="shared" ref="P32:P62" si="3">+SUM(D32:O32)</f>
        <v>4</v>
      </c>
      <c r="Q32" s="543" t="s">
        <v>689</v>
      </c>
      <c r="R32" s="648"/>
      <c r="S32" s="648">
        <v>4</v>
      </c>
      <c r="T32" s="648"/>
      <c r="U32" s="648"/>
      <c r="V32" s="566">
        <f t="shared" si="1"/>
        <v>4</v>
      </c>
    </row>
    <row r="33" spans="1:22" x14ac:dyDescent="0.35">
      <c r="A33" s="543"/>
      <c r="B33" s="543"/>
      <c r="C33" s="543">
        <f t="shared" si="2"/>
        <v>1982</v>
      </c>
      <c r="D33" s="662"/>
      <c r="E33" s="648"/>
      <c r="F33" s="648"/>
      <c r="G33" s="648"/>
      <c r="H33" s="648"/>
      <c r="I33" s="648">
        <v>2</v>
      </c>
      <c r="J33" s="648"/>
      <c r="K33" s="648"/>
      <c r="L33" s="648"/>
      <c r="M33" s="544"/>
      <c r="N33" s="648"/>
      <c r="O33" s="648"/>
      <c r="P33" s="648">
        <f t="shared" si="3"/>
        <v>2</v>
      </c>
      <c r="Q33" s="543" t="s">
        <v>690</v>
      </c>
      <c r="R33" s="648"/>
      <c r="S33" s="648">
        <v>2</v>
      </c>
      <c r="T33" s="648"/>
      <c r="U33" s="648"/>
      <c r="V33" s="566">
        <f t="shared" si="1"/>
        <v>2</v>
      </c>
    </row>
    <row r="34" spans="1:22" x14ac:dyDescent="0.35">
      <c r="A34" s="543"/>
      <c r="B34" s="543"/>
      <c r="C34" s="543">
        <f t="shared" si="2"/>
        <v>1983</v>
      </c>
      <c r="D34" s="543"/>
      <c r="E34" s="543"/>
      <c r="F34" s="543"/>
      <c r="G34" s="543"/>
      <c r="H34" s="543"/>
      <c r="I34" s="543"/>
      <c r="J34" s="543"/>
      <c r="K34" s="543"/>
      <c r="L34" s="543"/>
      <c r="M34" s="543"/>
      <c r="N34" s="543"/>
      <c r="O34" s="543"/>
      <c r="P34" s="648">
        <f t="shared" si="3"/>
        <v>0</v>
      </c>
      <c r="Q34" s="543"/>
      <c r="R34" s="566"/>
      <c r="S34" s="566"/>
      <c r="T34" s="566"/>
      <c r="U34" s="566"/>
      <c r="V34" s="566">
        <f t="shared" si="1"/>
        <v>0</v>
      </c>
    </row>
    <row r="35" spans="1:22" x14ac:dyDescent="0.35">
      <c r="A35" s="543"/>
      <c r="B35" s="543"/>
      <c r="C35" s="543">
        <f t="shared" si="2"/>
        <v>1984</v>
      </c>
      <c r="D35" s="543"/>
      <c r="E35" s="543"/>
      <c r="F35" s="543"/>
      <c r="G35" s="543"/>
      <c r="H35" s="543">
        <v>1</v>
      </c>
      <c r="I35" s="543"/>
      <c r="J35" s="543"/>
      <c r="K35" s="543"/>
      <c r="L35" s="543">
        <v>1</v>
      </c>
      <c r="M35" s="543"/>
      <c r="N35" s="543"/>
      <c r="O35" s="543"/>
      <c r="P35" s="648">
        <f t="shared" si="3"/>
        <v>2</v>
      </c>
      <c r="Q35" s="543" t="s">
        <v>1192</v>
      </c>
      <c r="R35" s="566"/>
      <c r="S35" s="566">
        <v>2</v>
      </c>
      <c r="T35" s="566"/>
      <c r="U35" s="566"/>
      <c r="V35" s="566">
        <f t="shared" si="1"/>
        <v>2</v>
      </c>
    </row>
    <row r="36" spans="1:22" x14ac:dyDescent="0.35">
      <c r="A36" s="543"/>
      <c r="B36" s="543"/>
      <c r="C36" s="543">
        <f t="shared" si="2"/>
        <v>1985</v>
      </c>
      <c r="D36" s="543"/>
      <c r="E36" s="543"/>
      <c r="F36" s="543"/>
      <c r="G36" s="543"/>
      <c r="H36" s="543"/>
      <c r="I36" s="543"/>
      <c r="J36" s="543"/>
      <c r="K36" s="543"/>
      <c r="L36" s="543"/>
      <c r="M36" s="543"/>
      <c r="N36" s="543"/>
      <c r="O36" s="543"/>
      <c r="P36" s="648">
        <f t="shared" si="3"/>
        <v>0</v>
      </c>
      <c r="Q36" s="543"/>
      <c r="R36" s="566"/>
      <c r="S36" s="566"/>
      <c r="T36" s="566"/>
      <c r="U36" s="566"/>
      <c r="V36" s="566">
        <f t="shared" si="1"/>
        <v>0</v>
      </c>
    </row>
    <row r="37" spans="1:22" x14ac:dyDescent="0.35">
      <c r="A37" s="543"/>
      <c r="B37" s="543"/>
      <c r="C37" s="543">
        <f t="shared" si="2"/>
        <v>1986</v>
      </c>
      <c r="D37" s="543"/>
      <c r="E37" s="543">
        <v>1</v>
      </c>
      <c r="F37" s="543"/>
      <c r="G37" s="543">
        <v>1</v>
      </c>
      <c r="H37" s="543"/>
      <c r="I37" s="543"/>
      <c r="J37" s="543"/>
      <c r="K37" s="543"/>
      <c r="L37" s="543"/>
      <c r="M37" s="543"/>
      <c r="N37" s="543"/>
      <c r="O37" s="543"/>
      <c r="P37" s="648">
        <f t="shared" si="3"/>
        <v>2</v>
      </c>
      <c r="Q37" s="543" t="s">
        <v>1190</v>
      </c>
      <c r="R37" s="566"/>
      <c r="S37" s="566">
        <v>1</v>
      </c>
      <c r="T37" s="566">
        <v>1</v>
      </c>
      <c r="U37" s="566"/>
      <c r="V37" s="566">
        <f t="shared" si="1"/>
        <v>2</v>
      </c>
    </row>
    <row r="38" spans="1:22" x14ac:dyDescent="0.35">
      <c r="A38" s="543"/>
      <c r="B38" s="543"/>
      <c r="C38" s="543">
        <f t="shared" si="2"/>
        <v>1987</v>
      </c>
      <c r="D38" s="543">
        <v>1</v>
      </c>
      <c r="E38" s="543"/>
      <c r="F38" s="543"/>
      <c r="G38" s="543"/>
      <c r="H38" s="543"/>
      <c r="I38" s="543"/>
      <c r="J38" s="543"/>
      <c r="K38" s="543"/>
      <c r="L38" s="543"/>
      <c r="M38" s="543"/>
      <c r="N38" s="543"/>
      <c r="O38" s="543"/>
      <c r="P38" s="648">
        <f t="shared" si="3"/>
        <v>1</v>
      </c>
      <c r="Q38" s="543" t="s">
        <v>1191</v>
      </c>
      <c r="R38" s="566">
        <v>1</v>
      </c>
      <c r="S38" s="566"/>
      <c r="T38" s="566"/>
      <c r="U38" s="566"/>
      <c r="V38" s="566">
        <f t="shared" si="1"/>
        <v>1</v>
      </c>
    </row>
    <row r="39" spans="1:22" x14ac:dyDescent="0.35">
      <c r="A39" s="543"/>
      <c r="B39" s="543"/>
      <c r="C39" s="543">
        <f t="shared" si="2"/>
        <v>1988</v>
      </c>
      <c r="D39" s="543"/>
      <c r="E39" s="543"/>
      <c r="F39" s="543"/>
      <c r="G39" s="543"/>
      <c r="H39" s="543"/>
      <c r="I39" s="543"/>
      <c r="J39" s="543"/>
      <c r="K39" s="543"/>
      <c r="L39" s="543">
        <v>1</v>
      </c>
      <c r="M39" s="543"/>
      <c r="N39" s="543">
        <v>1</v>
      </c>
      <c r="O39" s="543"/>
      <c r="P39" s="648">
        <f t="shared" si="3"/>
        <v>2</v>
      </c>
      <c r="Q39" s="543" t="s">
        <v>1189</v>
      </c>
      <c r="R39" s="566">
        <v>2</v>
      </c>
      <c r="S39" s="566"/>
      <c r="T39" s="566"/>
      <c r="U39" s="566"/>
      <c r="V39" s="566">
        <f t="shared" si="1"/>
        <v>2</v>
      </c>
    </row>
    <row r="40" spans="1:22" x14ac:dyDescent="0.35">
      <c r="A40" s="543"/>
      <c r="B40" s="543"/>
      <c r="C40" s="543">
        <f t="shared" si="2"/>
        <v>1989</v>
      </c>
      <c r="D40" s="543"/>
      <c r="E40" s="543"/>
      <c r="F40" s="543"/>
      <c r="G40" s="543"/>
      <c r="H40" s="543"/>
      <c r="I40" s="543"/>
      <c r="J40" s="543"/>
      <c r="K40" s="543"/>
      <c r="L40" s="543"/>
      <c r="M40" s="543"/>
      <c r="N40" s="543">
        <v>1</v>
      </c>
      <c r="O40" s="543"/>
      <c r="P40" s="648">
        <f t="shared" si="3"/>
        <v>1</v>
      </c>
      <c r="Q40" s="543" t="s">
        <v>1188</v>
      </c>
      <c r="R40" s="566"/>
      <c r="S40" s="566">
        <v>1</v>
      </c>
      <c r="T40" s="566"/>
      <c r="U40" s="566"/>
      <c r="V40" s="566">
        <f t="shared" si="1"/>
        <v>1</v>
      </c>
    </row>
    <row r="41" spans="1:22" x14ac:dyDescent="0.35">
      <c r="A41" s="543"/>
      <c r="B41" s="543"/>
      <c r="C41" s="543">
        <f t="shared" si="2"/>
        <v>1990</v>
      </c>
      <c r="D41" s="543"/>
      <c r="E41" s="543"/>
      <c r="F41" s="543"/>
      <c r="G41" s="543"/>
      <c r="H41" s="543">
        <v>1</v>
      </c>
      <c r="I41" s="543"/>
      <c r="J41" s="543"/>
      <c r="K41" s="543"/>
      <c r="L41" s="543">
        <v>1</v>
      </c>
      <c r="M41" s="543"/>
      <c r="N41" s="543"/>
      <c r="O41" s="543"/>
      <c r="P41" s="648">
        <f t="shared" si="3"/>
        <v>2</v>
      </c>
      <c r="Q41" s="543" t="s">
        <v>691</v>
      </c>
      <c r="R41" s="566">
        <v>1</v>
      </c>
      <c r="S41" s="566"/>
      <c r="T41" s="566">
        <v>1</v>
      </c>
      <c r="U41" s="566"/>
      <c r="V41" s="566">
        <f t="shared" si="1"/>
        <v>2</v>
      </c>
    </row>
    <row r="42" spans="1:22" x14ac:dyDescent="0.35">
      <c r="A42" s="543"/>
      <c r="B42" s="543"/>
      <c r="C42" s="543">
        <f t="shared" si="2"/>
        <v>1991</v>
      </c>
      <c r="D42" s="543"/>
      <c r="E42" s="543"/>
      <c r="F42" s="543"/>
      <c r="G42" s="543"/>
      <c r="H42" s="543"/>
      <c r="I42" s="543">
        <v>1</v>
      </c>
      <c r="J42" s="543"/>
      <c r="K42" s="543"/>
      <c r="L42" s="543">
        <v>1</v>
      </c>
      <c r="M42" s="543"/>
      <c r="N42" s="543"/>
      <c r="O42" s="543"/>
      <c r="P42" s="648">
        <f t="shared" si="3"/>
        <v>2</v>
      </c>
      <c r="Q42" s="543" t="s">
        <v>1187</v>
      </c>
      <c r="R42" s="566"/>
      <c r="S42" s="566">
        <v>2</v>
      </c>
      <c r="T42" s="566"/>
      <c r="U42" s="566"/>
      <c r="V42" s="566">
        <f t="shared" si="1"/>
        <v>2</v>
      </c>
    </row>
    <row r="43" spans="1:22" x14ac:dyDescent="0.35">
      <c r="A43" s="543"/>
      <c r="B43" s="543"/>
      <c r="C43" s="543">
        <f t="shared" si="2"/>
        <v>1992</v>
      </c>
      <c r="D43" s="543"/>
      <c r="E43" s="543"/>
      <c r="F43" s="543"/>
      <c r="G43" s="543"/>
      <c r="H43" s="543"/>
      <c r="I43" s="543"/>
      <c r="J43" s="543"/>
      <c r="K43" s="543"/>
      <c r="L43" s="543"/>
      <c r="M43" s="543"/>
      <c r="N43" s="543"/>
      <c r="O43" s="543"/>
      <c r="P43" s="648">
        <f t="shared" si="3"/>
        <v>0</v>
      </c>
      <c r="Q43" s="543"/>
      <c r="R43" s="566"/>
      <c r="S43" s="566"/>
      <c r="T43" s="566"/>
      <c r="U43" s="566"/>
      <c r="V43" s="566">
        <f t="shared" si="1"/>
        <v>0</v>
      </c>
    </row>
    <row r="44" spans="1:22" x14ac:dyDescent="0.35">
      <c r="A44" s="543"/>
      <c r="B44" s="543"/>
      <c r="C44" s="543">
        <f t="shared" si="2"/>
        <v>1993</v>
      </c>
      <c r="D44" s="543"/>
      <c r="E44" s="543"/>
      <c r="F44" s="543"/>
      <c r="G44" s="543"/>
      <c r="H44" s="543"/>
      <c r="I44" s="543"/>
      <c r="J44" s="543"/>
      <c r="K44" s="543"/>
      <c r="L44" s="543">
        <v>17</v>
      </c>
      <c r="M44" s="543"/>
      <c r="N44" s="543"/>
      <c r="O44" s="543"/>
      <c r="P44" s="648">
        <f t="shared" si="3"/>
        <v>17</v>
      </c>
      <c r="Q44" s="543" t="s">
        <v>1186</v>
      </c>
      <c r="R44" s="566">
        <v>17</v>
      </c>
      <c r="S44" s="566"/>
      <c r="T44" s="566"/>
      <c r="U44" s="566"/>
      <c r="V44" s="566">
        <f t="shared" si="1"/>
        <v>17</v>
      </c>
    </row>
    <row r="45" spans="1:22" x14ac:dyDescent="0.35">
      <c r="A45" s="543"/>
      <c r="B45" s="543"/>
      <c r="C45" s="543">
        <f>+C46-1</f>
        <v>1994</v>
      </c>
      <c r="D45" s="543"/>
      <c r="E45" s="543"/>
      <c r="F45" s="543"/>
      <c r="G45" s="543"/>
      <c r="H45" s="543"/>
      <c r="I45" s="543"/>
      <c r="J45" s="543"/>
      <c r="K45" s="543"/>
      <c r="L45" s="543"/>
      <c r="M45" s="543"/>
      <c r="N45" s="543"/>
      <c r="O45" s="543"/>
      <c r="P45" s="648">
        <f t="shared" si="3"/>
        <v>0</v>
      </c>
      <c r="Q45" s="543"/>
      <c r="R45" s="566"/>
      <c r="S45" s="566"/>
      <c r="T45" s="566"/>
      <c r="U45" s="566"/>
      <c r="V45" s="566">
        <f t="shared" si="1"/>
        <v>0</v>
      </c>
    </row>
    <row r="46" spans="1:22" x14ac:dyDescent="0.35">
      <c r="A46" s="543"/>
      <c r="B46" s="543"/>
      <c r="C46" s="543">
        <v>1995</v>
      </c>
      <c r="D46" s="543"/>
      <c r="E46" s="543"/>
      <c r="F46" s="543"/>
      <c r="G46" s="543"/>
      <c r="H46" s="543">
        <v>1</v>
      </c>
      <c r="I46" s="543"/>
      <c r="J46" s="543"/>
      <c r="K46" s="543"/>
      <c r="L46" s="543"/>
      <c r="M46" s="543"/>
      <c r="N46" s="543"/>
      <c r="O46" s="543"/>
      <c r="P46" s="648">
        <f t="shared" si="3"/>
        <v>1</v>
      </c>
      <c r="Q46" s="543" t="s">
        <v>692</v>
      </c>
      <c r="R46" s="566">
        <v>1</v>
      </c>
      <c r="S46" s="566"/>
      <c r="T46" s="566"/>
      <c r="U46" s="566"/>
      <c r="V46" s="566">
        <f t="shared" si="1"/>
        <v>1</v>
      </c>
    </row>
    <row r="47" spans="1:22" x14ac:dyDescent="0.35">
      <c r="A47" s="543"/>
      <c r="B47" s="543"/>
      <c r="C47" s="543">
        <f>+C46+1</f>
        <v>1996</v>
      </c>
      <c r="D47" s="543"/>
      <c r="E47" s="543"/>
      <c r="F47" s="543"/>
      <c r="G47" s="543"/>
      <c r="H47" s="543"/>
      <c r="I47" s="543"/>
      <c r="J47" s="543"/>
      <c r="K47" s="543"/>
      <c r="L47" s="543"/>
      <c r="M47" s="543"/>
      <c r="N47" s="543"/>
      <c r="O47" s="543"/>
      <c r="P47" s="648">
        <f t="shared" si="3"/>
        <v>0</v>
      </c>
      <c r="Q47" s="543"/>
      <c r="R47" s="566"/>
      <c r="S47" s="566"/>
      <c r="T47" s="566"/>
      <c r="U47" s="566"/>
      <c r="V47" s="566">
        <f t="shared" si="1"/>
        <v>0</v>
      </c>
    </row>
    <row r="48" spans="1:22" x14ac:dyDescent="0.35">
      <c r="A48" s="543"/>
      <c r="B48" s="543"/>
      <c r="C48" s="543">
        <f t="shared" ref="C48:C62" si="4">+C47+1</f>
        <v>1997</v>
      </c>
      <c r="D48" s="543"/>
      <c r="E48" s="543"/>
      <c r="F48" s="543"/>
      <c r="G48" s="543"/>
      <c r="H48" s="543"/>
      <c r="I48" s="543"/>
      <c r="J48" s="543"/>
      <c r="K48" s="543"/>
      <c r="L48" s="543"/>
      <c r="M48" s="543"/>
      <c r="N48" s="543"/>
      <c r="O48" s="543">
        <v>1</v>
      </c>
      <c r="P48" s="648">
        <f t="shared" si="3"/>
        <v>1</v>
      </c>
      <c r="Q48" s="543" t="s">
        <v>194</v>
      </c>
      <c r="R48" s="566">
        <v>1</v>
      </c>
      <c r="S48" s="566"/>
      <c r="T48" s="566"/>
      <c r="U48" s="566"/>
      <c r="V48" s="566">
        <f t="shared" si="1"/>
        <v>1</v>
      </c>
    </row>
    <row r="49" spans="1:23" x14ac:dyDescent="0.35">
      <c r="A49" s="543"/>
      <c r="B49" s="543"/>
      <c r="C49" s="543">
        <f t="shared" si="4"/>
        <v>1998</v>
      </c>
      <c r="D49" s="543"/>
      <c r="E49" s="543"/>
      <c r="F49" s="543"/>
      <c r="G49" s="543"/>
      <c r="H49" s="543"/>
      <c r="I49" s="543"/>
      <c r="J49" s="543"/>
      <c r="K49" s="543"/>
      <c r="L49" s="543"/>
      <c r="M49" s="543"/>
      <c r="N49" s="543"/>
      <c r="O49" s="543"/>
      <c r="P49" s="648">
        <f t="shared" si="3"/>
        <v>0</v>
      </c>
      <c r="Q49" s="543"/>
      <c r="R49" s="566"/>
      <c r="S49" s="566"/>
      <c r="T49" s="566"/>
      <c r="U49" s="566"/>
      <c r="V49" s="566">
        <f t="shared" si="1"/>
        <v>0</v>
      </c>
    </row>
    <row r="50" spans="1:23" x14ac:dyDescent="0.35">
      <c r="A50" s="543"/>
      <c r="B50" s="543"/>
      <c r="C50" s="543">
        <f t="shared" si="4"/>
        <v>1999</v>
      </c>
      <c r="D50" s="543"/>
      <c r="E50" s="543"/>
      <c r="F50" s="543"/>
      <c r="G50" s="543"/>
      <c r="H50" s="543"/>
      <c r="I50" s="543"/>
      <c r="J50" s="543"/>
      <c r="K50" s="543">
        <v>2</v>
      </c>
      <c r="L50" s="543">
        <v>2</v>
      </c>
      <c r="M50" s="543"/>
      <c r="N50" s="543"/>
      <c r="O50" s="543"/>
      <c r="P50" s="648">
        <f t="shared" si="3"/>
        <v>4</v>
      </c>
      <c r="Q50" s="543" t="s">
        <v>693</v>
      </c>
      <c r="R50" s="566">
        <v>2</v>
      </c>
      <c r="S50" s="566"/>
      <c r="T50" s="566"/>
      <c r="U50" s="566">
        <v>2</v>
      </c>
      <c r="V50" s="566">
        <f t="shared" si="1"/>
        <v>4</v>
      </c>
    </row>
    <row r="51" spans="1:23" x14ac:dyDescent="0.35">
      <c r="A51" s="543"/>
      <c r="B51" s="543"/>
      <c r="C51" s="543">
        <f t="shared" si="4"/>
        <v>2000</v>
      </c>
      <c r="D51" s="543"/>
      <c r="E51" s="543"/>
      <c r="F51" s="543"/>
      <c r="G51" s="543"/>
      <c r="H51" s="543"/>
      <c r="I51" s="543"/>
      <c r="J51" s="543"/>
      <c r="K51" s="543"/>
      <c r="L51" s="543"/>
      <c r="M51" s="543"/>
      <c r="N51" s="543"/>
      <c r="O51" s="543"/>
      <c r="P51" s="648">
        <f t="shared" si="3"/>
        <v>0</v>
      </c>
      <c r="Q51" s="543"/>
      <c r="R51" s="566"/>
      <c r="S51" s="566"/>
      <c r="T51" s="566"/>
      <c r="U51" s="566"/>
      <c r="V51" s="566">
        <f t="shared" si="1"/>
        <v>0</v>
      </c>
    </row>
    <row r="52" spans="1:23" x14ac:dyDescent="0.35">
      <c r="A52" s="543"/>
      <c r="B52" s="543"/>
      <c r="C52" s="543">
        <f t="shared" si="4"/>
        <v>2001</v>
      </c>
      <c r="D52" s="543"/>
      <c r="E52" s="543"/>
      <c r="F52" s="543"/>
      <c r="G52" s="543"/>
      <c r="H52" s="543"/>
      <c r="I52" s="543"/>
      <c r="J52" s="543"/>
      <c r="K52" s="543"/>
      <c r="L52" s="543"/>
      <c r="M52" s="543"/>
      <c r="N52" s="543"/>
      <c r="O52" s="543"/>
      <c r="P52" s="648">
        <f t="shared" si="3"/>
        <v>0</v>
      </c>
      <c r="Q52" s="543"/>
      <c r="R52" s="566"/>
      <c r="S52" s="566"/>
      <c r="T52" s="566"/>
      <c r="U52" s="566"/>
      <c r="V52" s="566">
        <f t="shared" si="1"/>
        <v>0</v>
      </c>
    </row>
    <row r="53" spans="1:23" x14ac:dyDescent="0.35">
      <c r="A53" s="543"/>
      <c r="B53" s="543"/>
      <c r="C53" s="543">
        <f t="shared" si="4"/>
        <v>2002</v>
      </c>
      <c r="D53" s="543"/>
      <c r="E53" s="543">
        <v>1</v>
      </c>
      <c r="F53" s="543"/>
      <c r="G53" s="543">
        <v>1</v>
      </c>
      <c r="H53" s="543"/>
      <c r="I53" s="543"/>
      <c r="J53" s="543"/>
      <c r="K53" s="543"/>
      <c r="L53" s="543"/>
      <c r="M53" s="543"/>
      <c r="N53" s="543">
        <v>1</v>
      </c>
      <c r="O53" s="543"/>
      <c r="P53" s="648">
        <f t="shared" si="3"/>
        <v>3</v>
      </c>
      <c r="Q53" s="543" t="s">
        <v>694</v>
      </c>
      <c r="R53" s="566">
        <v>2</v>
      </c>
      <c r="S53" s="566">
        <v>1</v>
      </c>
      <c r="T53" s="566"/>
      <c r="U53" s="566"/>
      <c r="V53" s="566">
        <f t="shared" si="1"/>
        <v>3</v>
      </c>
    </row>
    <row r="54" spans="1:23" x14ac:dyDescent="0.35">
      <c r="A54" s="543"/>
      <c r="B54" s="543"/>
      <c r="C54" s="543">
        <f t="shared" si="4"/>
        <v>2003</v>
      </c>
      <c r="D54" s="543"/>
      <c r="E54" s="543"/>
      <c r="F54" s="543"/>
      <c r="G54" s="543"/>
      <c r="H54" s="543">
        <v>1</v>
      </c>
      <c r="I54" s="543"/>
      <c r="J54" s="543"/>
      <c r="K54" s="543"/>
      <c r="L54" s="543"/>
      <c r="M54" s="543">
        <v>2</v>
      </c>
      <c r="N54" s="543">
        <v>1</v>
      </c>
      <c r="O54" s="543"/>
      <c r="P54" s="648">
        <f t="shared" si="3"/>
        <v>4</v>
      </c>
      <c r="Q54" s="543" t="s">
        <v>694</v>
      </c>
      <c r="R54" s="566">
        <v>3</v>
      </c>
      <c r="S54" s="566">
        <v>1</v>
      </c>
      <c r="T54" s="566"/>
      <c r="U54" s="566"/>
      <c r="V54" s="566">
        <f t="shared" si="1"/>
        <v>4</v>
      </c>
    </row>
    <row r="55" spans="1:23" x14ac:dyDescent="0.35">
      <c r="A55" s="543"/>
      <c r="B55" s="543"/>
      <c r="C55" s="543">
        <f t="shared" si="4"/>
        <v>2004</v>
      </c>
      <c r="D55" s="543"/>
      <c r="E55" s="543"/>
      <c r="F55" s="543"/>
      <c r="G55" s="543"/>
      <c r="H55" s="543"/>
      <c r="I55" s="543"/>
      <c r="J55" s="543"/>
      <c r="K55" s="543">
        <v>1</v>
      </c>
      <c r="L55" s="543">
        <v>2</v>
      </c>
      <c r="M55" s="543"/>
      <c r="N55" s="543"/>
      <c r="O55" s="543"/>
      <c r="P55" s="648">
        <f t="shared" si="3"/>
        <v>3</v>
      </c>
      <c r="Q55" s="543" t="s">
        <v>95</v>
      </c>
      <c r="R55" s="566"/>
      <c r="S55" s="566">
        <v>3</v>
      </c>
      <c r="T55" s="566"/>
      <c r="U55" s="566"/>
      <c r="V55" s="566">
        <f t="shared" si="1"/>
        <v>3</v>
      </c>
    </row>
    <row r="56" spans="1:23" x14ac:dyDescent="0.35">
      <c r="A56" s="543"/>
      <c r="B56" s="543"/>
      <c r="C56" s="543">
        <f t="shared" si="4"/>
        <v>2005</v>
      </c>
      <c r="D56" s="543"/>
      <c r="E56" s="543"/>
      <c r="F56" s="543"/>
      <c r="G56" s="543"/>
      <c r="H56" s="543"/>
      <c r="I56" s="543"/>
      <c r="J56" s="543"/>
      <c r="K56" s="543"/>
      <c r="L56" s="543"/>
      <c r="M56" s="543"/>
      <c r="N56" s="543"/>
      <c r="O56" s="543"/>
      <c r="P56" s="648">
        <f t="shared" si="3"/>
        <v>0</v>
      </c>
      <c r="Q56" s="543"/>
      <c r="R56" s="566"/>
      <c r="S56" s="566"/>
      <c r="T56" s="566"/>
      <c r="U56" s="566"/>
      <c r="V56" s="566">
        <f t="shared" si="1"/>
        <v>0</v>
      </c>
    </row>
    <row r="57" spans="1:23" x14ac:dyDescent="0.35">
      <c r="A57" s="543"/>
      <c r="B57" s="543"/>
      <c r="C57" s="543">
        <f t="shared" si="4"/>
        <v>2006</v>
      </c>
      <c r="D57" s="543">
        <v>1</v>
      </c>
      <c r="E57" s="543"/>
      <c r="F57" s="543"/>
      <c r="G57" s="543"/>
      <c r="H57" s="543"/>
      <c r="I57" s="543"/>
      <c r="J57" s="543"/>
      <c r="K57" s="543"/>
      <c r="L57" s="543"/>
      <c r="M57" s="543"/>
      <c r="N57" s="543"/>
      <c r="O57" s="543">
        <v>1</v>
      </c>
      <c r="P57" s="648">
        <f t="shared" si="3"/>
        <v>2</v>
      </c>
      <c r="Q57" s="543" t="s">
        <v>694</v>
      </c>
      <c r="R57" s="566">
        <v>1</v>
      </c>
      <c r="S57" s="566">
        <v>1</v>
      </c>
      <c r="T57" s="566"/>
      <c r="U57" s="566"/>
      <c r="V57" s="566">
        <f t="shared" si="1"/>
        <v>2</v>
      </c>
    </row>
    <row r="58" spans="1:23" x14ac:dyDescent="0.35">
      <c r="A58" s="543"/>
      <c r="B58" s="543"/>
      <c r="C58" s="543">
        <f t="shared" si="4"/>
        <v>2007</v>
      </c>
      <c r="D58" s="543"/>
      <c r="E58" s="543"/>
      <c r="F58" s="543"/>
      <c r="G58" s="543"/>
      <c r="H58" s="543">
        <v>1</v>
      </c>
      <c r="I58" s="543"/>
      <c r="J58" s="543"/>
      <c r="K58" s="543">
        <v>90</v>
      </c>
      <c r="L58" s="543"/>
      <c r="M58" s="543"/>
      <c r="N58" s="543"/>
      <c r="O58" s="543"/>
      <c r="P58" s="648">
        <f t="shared" si="3"/>
        <v>91</v>
      </c>
      <c r="Q58" s="543" t="s">
        <v>1184</v>
      </c>
      <c r="R58" s="566">
        <v>90</v>
      </c>
      <c r="S58" s="566">
        <v>1</v>
      </c>
      <c r="T58" s="566"/>
      <c r="U58" s="566"/>
      <c r="V58" s="566">
        <f t="shared" si="1"/>
        <v>91</v>
      </c>
    </row>
    <row r="59" spans="1:23" x14ac:dyDescent="0.35">
      <c r="A59" s="543"/>
      <c r="B59" s="543"/>
      <c r="C59" s="543">
        <f t="shared" si="4"/>
        <v>2008</v>
      </c>
      <c r="D59" s="543"/>
      <c r="E59" s="543"/>
      <c r="F59" s="543"/>
      <c r="G59" s="543"/>
      <c r="H59" s="543"/>
      <c r="I59" s="543"/>
      <c r="J59" s="543">
        <v>1</v>
      </c>
      <c r="K59" s="543"/>
      <c r="L59" s="543">
        <v>33</v>
      </c>
      <c r="M59" s="543"/>
      <c r="N59" s="543"/>
      <c r="O59" s="543"/>
      <c r="P59" s="648">
        <f t="shared" si="3"/>
        <v>34</v>
      </c>
      <c r="Q59" s="543" t="s">
        <v>1185</v>
      </c>
      <c r="R59" s="566">
        <v>34</v>
      </c>
      <c r="S59" s="566"/>
      <c r="T59" s="566"/>
      <c r="U59" s="566"/>
      <c r="V59" s="566">
        <f t="shared" si="1"/>
        <v>34</v>
      </c>
    </row>
    <row r="60" spans="1:23" x14ac:dyDescent="0.35">
      <c r="A60" s="543"/>
      <c r="B60" s="543"/>
      <c r="C60" s="543">
        <f t="shared" si="4"/>
        <v>2009</v>
      </c>
      <c r="D60" s="543"/>
      <c r="E60" s="543"/>
      <c r="F60" s="543"/>
      <c r="G60" s="543"/>
      <c r="H60" s="543"/>
      <c r="I60" s="543"/>
      <c r="J60" s="543"/>
      <c r="K60" s="543"/>
      <c r="L60" s="543"/>
      <c r="M60" s="543"/>
      <c r="N60" s="543"/>
      <c r="O60" s="543"/>
      <c r="P60" s="648">
        <f t="shared" si="3"/>
        <v>0</v>
      </c>
      <c r="Q60" s="543"/>
      <c r="R60" s="566"/>
      <c r="S60" s="566"/>
      <c r="T60" s="566"/>
      <c r="U60" s="566"/>
      <c r="V60" s="566">
        <f t="shared" si="1"/>
        <v>0</v>
      </c>
    </row>
    <row r="61" spans="1:23" x14ac:dyDescent="0.35">
      <c r="A61" s="543"/>
      <c r="B61" s="543"/>
      <c r="C61" s="543">
        <f t="shared" si="4"/>
        <v>2010</v>
      </c>
      <c r="D61" s="543"/>
      <c r="E61" s="543"/>
      <c r="F61" s="543"/>
      <c r="G61" s="543"/>
      <c r="H61" s="543"/>
      <c r="I61" s="543"/>
      <c r="J61" s="543"/>
      <c r="K61" s="543"/>
      <c r="L61" s="543"/>
      <c r="M61" s="543"/>
      <c r="N61" s="543"/>
      <c r="O61" s="543"/>
      <c r="P61" s="648">
        <f t="shared" si="3"/>
        <v>0</v>
      </c>
      <c r="Q61" s="543"/>
      <c r="R61" s="566"/>
      <c r="S61" s="566"/>
      <c r="T61" s="566"/>
      <c r="U61" s="566"/>
      <c r="V61" s="566">
        <f t="shared" si="1"/>
        <v>0</v>
      </c>
    </row>
    <row r="62" spans="1:23" x14ac:dyDescent="0.35">
      <c r="A62" s="543"/>
      <c r="B62" s="543"/>
      <c r="C62" s="543">
        <f t="shared" si="4"/>
        <v>2011</v>
      </c>
      <c r="D62" s="543"/>
      <c r="E62" s="543"/>
      <c r="F62" s="543"/>
      <c r="G62" s="543"/>
      <c r="H62" s="543"/>
      <c r="I62" s="543"/>
      <c r="J62" s="543"/>
      <c r="K62" s="543">
        <v>2</v>
      </c>
      <c r="L62" s="543">
        <v>1</v>
      </c>
      <c r="M62" s="543"/>
      <c r="N62" s="543">
        <v>1</v>
      </c>
      <c r="O62" s="543"/>
      <c r="P62" s="648">
        <f t="shared" si="3"/>
        <v>4</v>
      </c>
      <c r="Q62" s="543" t="s">
        <v>695</v>
      </c>
      <c r="R62" s="566">
        <v>3</v>
      </c>
      <c r="S62" s="566">
        <v>1</v>
      </c>
      <c r="T62" s="566"/>
      <c r="U62" s="566"/>
      <c r="V62" s="566">
        <f t="shared" si="1"/>
        <v>4</v>
      </c>
    </row>
    <row r="63" spans="1:23" x14ac:dyDescent="0.35">
      <c r="A63" s="543"/>
      <c r="B63" s="543"/>
      <c r="C63" s="543"/>
      <c r="D63" s="543"/>
      <c r="E63" s="543"/>
      <c r="F63" s="543"/>
      <c r="G63" s="543"/>
      <c r="H63" s="543"/>
      <c r="I63" s="543"/>
      <c r="J63" s="543"/>
      <c r="K63" s="543"/>
      <c r="L63" s="543"/>
      <c r="M63" s="543"/>
      <c r="N63" s="543"/>
      <c r="O63" s="543"/>
      <c r="P63" s="543"/>
      <c r="Q63" s="543"/>
      <c r="R63" s="566"/>
      <c r="S63" s="566"/>
      <c r="T63" s="566"/>
      <c r="U63" s="566"/>
      <c r="V63" s="566"/>
    </row>
    <row r="64" spans="1:23" x14ac:dyDescent="0.35">
      <c r="A64" s="543"/>
      <c r="B64" s="543"/>
      <c r="C64" s="543"/>
      <c r="D64" s="543"/>
      <c r="E64" s="543"/>
      <c r="F64" s="543"/>
      <c r="G64" s="543"/>
      <c r="H64" s="543"/>
      <c r="I64" s="543"/>
      <c r="J64" s="543"/>
      <c r="K64" s="543"/>
      <c r="L64" s="543"/>
      <c r="M64" s="543"/>
      <c r="N64" s="543"/>
      <c r="O64" s="543"/>
      <c r="P64" s="648">
        <f>+SUM(P29:P62)</f>
        <v>225</v>
      </c>
      <c r="Q64" s="543"/>
      <c r="R64" s="648">
        <f>+SUM(R29:R62)</f>
        <v>158</v>
      </c>
      <c r="S64" s="648">
        <f>+SUM(S29:S62)</f>
        <v>32</v>
      </c>
      <c r="T64" s="648">
        <f>+SUM(T29:T62)</f>
        <v>31</v>
      </c>
      <c r="U64" s="648">
        <f>+SUM(U29:U62)</f>
        <v>4</v>
      </c>
      <c r="V64" s="648">
        <f>+SUM(V29:V62)</f>
        <v>225</v>
      </c>
      <c r="W64" s="2"/>
    </row>
    <row r="65" spans="18:22" x14ac:dyDescent="0.35">
      <c r="R65" s="71"/>
      <c r="S65" s="71"/>
      <c r="T65" s="71"/>
      <c r="U65" s="71"/>
      <c r="V65" s="71"/>
    </row>
    <row r="66" spans="18:22" x14ac:dyDescent="0.35">
      <c r="R66" s="71"/>
      <c r="S66" s="71"/>
      <c r="T66" s="71"/>
      <c r="U66" s="71"/>
      <c r="V66" s="71"/>
    </row>
  </sheetData>
  <mergeCells count="4">
    <mergeCell ref="C16:C18"/>
    <mergeCell ref="D16:D18"/>
    <mergeCell ref="E16:E18"/>
    <mergeCell ref="G16:G18"/>
  </mergeCells>
  <pageMargins left="0.7" right="0.7" top="0.75" bottom="0.75" header="0.3" footer="0.3"/>
  <pageSetup paperSize="9" orientation="portrait" horizontalDpi="0" verticalDpi="0"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opLeftCell="D1" workbookViewId="0">
      <selection activeCell="T8" sqref="T8:U9"/>
    </sheetView>
  </sheetViews>
  <sheetFormatPr defaultRowHeight="14.5" x14ac:dyDescent="0.35"/>
  <sheetData>
    <row r="1" spans="1:17" x14ac:dyDescent="0.35">
      <c r="A1" s="30" t="s">
        <v>624</v>
      </c>
    </row>
    <row r="2" spans="1:17" x14ac:dyDescent="0.35">
      <c r="A2" s="66"/>
      <c r="N2" s="66"/>
      <c r="O2" s="66"/>
      <c r="P2" s="66"/>
      <c r="Q2" s="66"/>
    </row>
    <row r="3" spans="1:17" x14ac:dyDescent="0.35">
      <c r="A3" s="66"/>
      <c r="N3" s="66"/>
      <c r="O3" s="66"/>
      <c r="P3" s="66"/>
      <c r="Q3" s="66"/>
    </row>
    <row r="4" spans="1:17" x14ac:dyDescent="0.35">
      <c r="A4" s="66"/>
      <c r="N4" s="71"/>
      <c r="O4" s="66"/>
      <c r="P4" s="66"/>
      <c r="Q4" s="66"/>
    </row>
    <row r="5" spans="1:17" x14ac:dyDescent="0.35">
      <c r="A5" s="66"/>
      <c r="N5" s="71"/>
      <c r="O5" s="66"/>
      <c r="P5" s="66"/>
      <c r="Q5" s="66"/>
    </row>
    <row r="6" spans="1:17" s="66" customFormat="1" x14ac:dyDescent="0.35">
      <c r="N6" s="71"/>
    </row>
    <row r="7" spans="1:17" s="66" customFormat="1" x14ac:dyDescent="0.35">
      <c r="N7" s="71"/>
    </row>
    <row r="8" spans="1:17" x14ac:dyDescent="0.35">
      <c r="A8" s="66"/>
      <c r="B8" s="66"/>
      <c r="C8" s="66"/>
      <c r="D8" s="66"/>
      <c r="E8" s="66"/>
      <c r="F8" s="66"/>
      <c r="G8" s="66"/>
      <c r="H8" s="66"/>
      <c r="I8" s="66"/>
      <c r="J8" s="66"/>
      <c r="K8" s="66"/>
      <c r="L8" s="66"/>
      <c r="M8" s="66"/>
      <c r="N8" s="66"/>
      <c r="O8" s="66"/>
      <c r="P8" s="66"/>
      <c r="Q8" s="66"/>
    </row>
    <row r="9" spans="1:17" x14ac:dyDescent="0.35">
      <c r="A9" s="66"/>
      <c r="B9" s="66"/>
      <c r="C9" s="66"/>
      <c r="D9" s="66"/>
      <c r="E9" s="66"/>
      <c r="F9" s="66"/>
      <c r="G9" s="66"/>
      <c r="H9" s="66"/>
      <c r="I9" s="66"/>
      <c r="J9" s="66"/>
      <c r="K9" s="66"/>
      <c r="L9" s="66"/>
      <c r="M9" s="66"/>
      <c r="N9" s="66"/>
      <c r="O9" s="66"/>
      <c r="P9" s="66"/>
      <c r="Q9" s="66"/>
    </row>
    <row r="10" spans="1:17" x14ac:dyDescent="0.35">
      <c r="A10" s="66"/>
      <c r="B10" s="30" t="s">
        <v>1286</v>
      </c>
      <c r="C10" s="66"/>
      <c r="D10" s="66"/>
      <c r="E10" s="66"/>
      <c r="F10" s="66"/>
      <c r="G10" s="66"/>
      <c r="H10" s="66"/>
      <c r="I10" s="66"/>
      <c r="J10" s="66"/>
      <c r="K10" s="66"/>
      <c r="L10" s="66"/>
      <c r="M10" s="66"/>
      <c r="N10" s="66"/>
      <c r="O10" s="66"/>
      <c r="P10" s="66"/>
      <c r="Q10" s="66"/>
    </row>
    <row r="11" spans="1:17" x14ac:dyDescent="0.35">
      <c r="A11" s="66"/>
      <c r="B11" s="71" t="s">
        <v>0</v>
      </c>
      <c r="C11" s="71" t="s">
        <v>1</v>
      </c>
      <c r="D11" s="71" t="s">
        <v>2</v>
      </c>
      <c r="E11" s="71" t="s">
        <v>3</v>
      </c>
      <c r="F11" s="71" t="s">
        <v>4</v>
      </c>
      <c r="G11" s="71" t="s">
        <v>5</v>
      </c>
      <c r="H11" s="71" t="s">
        <v>6</v>
      </c>
      <c r="I11" s="71" t="s">
        <v>7</v>
      </c>
      <c r="J11" s="71" t="s">
        <v>8</v>
      </c>
      <c r="K11" s="71" t="s">
        <v>9</v>
      </c>
      <c r="L11" s="71" t="s">
        <v>10</v>
      </c>
      <c r="M11" s="71" t="s">
        <v>11</v>
      </c>
      <c r="N11" s="66"/>
      <c r="O11" s="66"/>
      <c r="P11" s="66"/>
      <c r="Q11" s="66"/>
    </row>
    <row r="12" spans="1:17" x14ac:dyDescent="0.35">
      <c r="A12" s="66"/>
      <c r="B12" s="71">
        <f t="shared" ref="B12:M12" si="0">+B26</f>
        <v>0.2</v>
      </c>
      <c r="C12" s="71">
        <f t="shared" si="0"/>
        <v>0</v>
      </c>
      <c r="D12" s="71">
        <f t="shared" si="0"/>
        <v>1.6</v>
      </c>
      <c r="E12" s="71">
        <f t="shared" si="0"/>
        <v>1.3</v>
      </c>
      <c r="F12" s="71">
        <f t="shared" si="0"/>
        <v>0.8</v>
      </c>
      <c r="G12" s="71">
        <f t="shared" si="0"/>
        <v>0</v>
      </c>
      <c r="H12" s="71">
        <f t="shared" si="0"/>
        <v>0</v>
      </c>
      <c r="I12" s="71">
        <f t="shared" si="0"/>
        <v>3.6</v>
      </c>
      <c r="J12" s="71">
        <f t="shared" si="0"/>
        <v>2.5</v>
      </c>
      <c r="K12" s="71">
        <f t="shared" si="0"/>
        <v>0.8</v>
      </c>
      <c r="L12" s="71">
        <f t="shared" si="0"/>
        <v>0</v>
      </c>
      <c r="M12" s="71">
        <f t="shared" si="0"/>
        <v>0.3</v>
      </c>
      <c r="N12" s="66"/>
      <c r="O12" s="66"/>
      <c r="P12" s="66"/>
      <c r="Q12" s="66"/>
    </row>
    <row r="13" spans="1:17" x14ac:dyDescent="0.35">
      <c r="A13" s="75" t="s">
        <v>537</v>
      </c>
      <c r="C13" s="66"/>
      <c r="D13" s="66"/>
      <c r="E13" s="66"/>
      <c r="F13" s="66"/>
      <c r="G13" s="66"/>
      <c r="H13" s="66"/>
      <c r="I13" s="66"/>
      <c r="J13" s="66"/>
      <c r="K13" s="66"/>
      <c r="L13" s="66"/>
      <c r="M13" s="66"/>
      <c r="N13" s="66"/>
      <c r="O13" s="66"/>
      <c r="P13" s="66"/>
      <c r="Q13" s="66"/>
    </row>
    <row r="14" spans="1:17" x14ac:dyDescent="0.35">
      <c r="A14" s="66"/>
      <c r="B14" s="66" t="s">
        <v>0</v>
      </c>
      <c r="C14" s="66" t="s">
        <v>1</v>
      </c>
      <c r="D14" s="66" t="s">
        <v>2</v>
      </c>
      <c r="E14" s="66" t="s">
        <v>3</v>
      </c>
      <c r="F14" s="66" t="s">
        <v>4</v>
      </c>
      <c r="G14" s="66" t="s">
        <v>5</v>
      </c>
      <c r="H14" s="66" t="s">
        <v>6</v>
      </c>
      <c r="I14" s="66" t="s">
        <v>7</v>
      </c>
      <c r="J14" s="66" t="s">
        <v>8</v>
      </c>
      <c r="K14" s="66" t="s">
        <v>9</v>
      </c>
      <c r="L14" s="66" t="s">
        <v>10</v>
      </c>
      <c r="M14" s="66" t="s">
        <v>11</v>
      </c>
      <c r="N14" s="66"/>
      <c r="O14" s="66"/>
      <c r="P14" s="66"/>
      <c r="Q14" s="66"/>
    </row>
    <row r="15" spans="1:17" x14ac:dyDescent="0.35">
      <c r="A15" s="66">
        <v>2000</v>
      </c>
      <c r="B15" s="66"/>
      <c r="C15" s="66"/>
      <c r="D15" s="66">
        <v>2</v>
      </c>
      <c r="E15" s="66">
        <v>1</v>
      </c>
      <c r="F15" s="66">
        <v>4</v>
      </c>
      <c r="G15" s="66"/>
      <c r="H15" s="66"/>
      <c r="I15" s="66">
        <v>3</v>
      </c>
      <c r="J15" s="66">
        <v>3</v>
      </c>
      <c r="K15" s="66">
        <v>3</v>
      </c>
      <c r="L15" s="66"/>
      <c r="M15" s="66"/>
      <c r="N15" s="66"/>
      <c r="O15" s="66"/>
      <c r="P15" s="66"/>
      <c r="Q15" s="66"/>
    </row>
    <row r="16" spans="1:17" x14ac:dyDescent="0.35">
      <c r="A16" s="66">
        <f>+A15+1</f>
        <v>2001</v>
      </c>
      <c r="B16" s="66"/>
      <c r="C16" s="66"/>
      <c r="D16" s="66">
        <v>1</v>
      </c>
      <c r="E16" s="66">
        <v>2</v>
      </c>
      <c r="F16" s="66"/>
      <c r="G16" s="66"/>
      <c r="H16" s="66"/>
      <c r="I16" s="66">
        <v>1</v>
      </c>
      <c r="J16" s="66">
        <v>10</v>
      </c>
      <c r="K16" s="66"/>
      <c r="L16" s="66"/>
      <c r="M16" s="66"/>
      <c r="N16" s="66"/>
      <c r="O16" s="66"/>
      <c r="P16" s="66"/>
      <c r="Q16" s="66"/>
    </row>
    <row r="17" spans="1:17" x14ac:dyDescent="0.35">
      <c r="A17" s="66">
        <f t="shared" ref="A17:A24" si="1">+A16+1</f>
        <v>2002</v>
      </c>
      <c r="B17" s="66">
        <v>1</v>
      </c>
      <c r="C17" s="66"/>
      <c r="D17" s="66">
        <v>5</v>
      </c>
      <c r="E17" s="66">
        <v>8</v>
      </c>
      <c r="F17" s="66"/>
      <c r="G17" s="66"/>
      <c r="H17" s="66"/>
      <c r="I17" s="66">
        <v>4</v>
      </c>
      <c r="J17" s="66">
        <v>2</v>
      </c>
      <c r="K17" s="66">
        <v>1</v>
      </c>
      <c r="L17" s="66"/>
      <c r="M17" s="66"/>
      <c r="N17" s="66"/>
      <c r="O17" s="66"/>
      <c r="P17" s="66"/>
      <c r="Q17" s="66"/>
    </row>
    <row r="18" spans="1:17" x14ac:dyDescent="0.35">
      <c r="A18" s="66">
        <f t="shared" si="1"/>
        <v>2003</v>
      </c>
      <c r="B18" s="66"/>
      <c r="C18" s="66"/>
      <c r="D18" s="66">
        <v>5</v>
      </c>
      <c r="E18" s="66">
        <v>1</v>
      </c>
      <c r="F18" s="66"/>
      <c r="G18" s="66"/>
      <c r="H18" s="66"/>
      <c r="I18" s="66">
        <v>4</v>
      </c>
      <c r="J18" s="66"/>
      <c r="K18" s="66"/>
      <c r="L18" s="66"/>
      <c r="M18" s="66"/>
      <c r="N18" s="66"/>
      <c r="O18" s="66"/>
      <c r="P18" s="66"/>
      <c r="Q18" s="66"/>
    </row>
    <row r="19" spans="1:17" x14ac:dyDescent="0.35">
      <c r="A19" s="66">
        <f t="shared" si="1"/>
        <v>2004</v>
      </c>
      <c r="B19" s="66"/>
      <c r="C19" s="66"/>
      <c r="D19" s="66">
        <v>2</v>
      </c>
      <c r="E19" s="66">
        <v>1</v>
      </c>
      <c r="F19" s="66">
        <v>1</v>
      </c>
      <c r="G19" s="66"/>
      <c r="H19" s="66"/>
      <c r="I19" s="66">
        <v>3</v>
      </c>
      <c r="J19" s="66">
        <v>1</v>
      </c>
      <c r="K19" s="66">
        <v>1</v>
      </c>
      <c r="L19" s="66"/>
      <c r="M19" s="66"/>
      <c r="N19" s="66"/>
      <c r="O19" s="66"/>
      <c r="P19" s="66"/>
      <c r="Q19" s="66"/>
    </row>
    <row r="20" spans="1:17" x14ac:dyDescent="0.35">
      <c r="A20" s="66">
        <f t="shared" si="1"/>
        <v>2005</v>
      </c>
      <c r="B20" s="66"/>
      <c r="C20" s="66"/>
      <c r="D20" s="66"/>
      <c r="E20" s="66"/>
      <c r="F20" s="66">
        <v>2</v>
      </c>
      <c r="G20" s="66"/>
      <c r="H20" s="66"/>
      <c r="I20" s="66">
        <v>9</v>
      </c>
      <c r="J20" s="66">
        <v>4</v>
      </c>
      <c r="K20" s="66"/>
      <c r="L20" s="66"/>
      <c r="M20" s="66"/>
      <c r="N20" s="66"/>
      <c r="O20" s="66"/>
      <c r="P20" s="66"/>
      <c r="Q20" s="66"/>
    </row>
    <row r="21" spans="1:17" x14ac:dyDescent="0.35">
      <c r="A21" s="66">
        <f t="shared" si="1"/>
        <v>2006</v>
      </c>
      <c r="B21" s="66"/>
      <c r="C21" s="66"/>
      <c r="D21" s="66"/>
      <c r="E21" s="66"/>
      <c r="F21" s="66"/>
      <c r="G21" s="66"/>
      <c r="H21" s="66"/>
      <c r="I21" s="66">
        <v>2</v>
      </c>
      <c r="J21" s="66">
        <v>1</v>
      </c>
      <c r="K21" s="66">
        <v>1</v>
      </c>
      <c r="L21" s="66"/>
      <c r="M21" s="66"/>
      <c r="N21" s="66"/>
      <c r="O21" s="66"/>
      <c r="P21" s="66"/>
      <c r="Q21" s="66"/>
    </row>
    <row r="22" spans="1:17" x14ac:dyDescent="0.35">
      <c r="A22" s="66">
        <f t="shared" si="1"/>
        <v>2007</v>
      </c>
      <c r="B22" s="66"/>
      <c r="C22" s="66"/>
      <c r="D22" s="66"/>
      <c r="E22" s="66"/>
      <c r="F22" s="66"/>
      <c r="G22" s="66"/>
      <c r="H22" s="66"/>
      <c r="I22" s="66">
        <v>6</v>
      </c>
      <c r="J22" s="66">
        <v>2</v>
      </c>
      <c r="K22" s="66">
        <v>2</v>
      </c>
      <c r="L22" s="66"/>
      <c r="M22" s="66"/>
      <c r="N22" s="66"/>
      <c r="O22" s="66"/>
      <c r="P22" s="66"/>
      <c r="Q22" s="66"/>
    </row>
    <row r="23" spans="1:17" x14ac:dyDescent="0.35">
      <c r="A23" s="66">
        <f t="shared" si="1"/>
        <v>2008</v>
      </c>
      <c r="B23" s="66"/>
      <c r="C23" s="66"/>
      <c r="D23" s="66">
        <v>1</v>
      </c>
      <c r="E23" s="66"/>
      <c r="F23" s="66"/>
      <c r="G23" s="66"/>
      <c r="H23" s="66"/>
      <c r="I23" s="66">
        <v>1</v>
      </c>
      <c r="J23" s="66">
        <v>2</v>
      </c>
      <c r="K23" s="66"/>
      <c r="L23" s="66"/>
      <c r="M23" s="66"/>
      <c r="N23" s="66"/>
      <c r="O23" s="66"/>
      <c r="P23" s="66"/>
      <c r="Q23" s="66"/>
    </row>
    <row r="24" spans="1:17" x14ac:dyDescent="0.35">
      <c r="A24" s="66">
        <f t="shared" si="1"/>
        <v>2009</v>
      </c>
      <c r="B24" s="66">
        <v>1</v>
      </c>
      <c r="C24" s="66"/>
      <c r="D24" s="66"/>
      <c r="E24" s="66"/>
      <c r="F24" s="66">
        <v>1</v>
      </c>
      <c r="G24" s="66"/>
      <c r="H24" s="66"/>
      <c r="I24" s="66">
        <v>3</v>
      </c>
      <c r="J24" s="66"/>
      <c r="K24" s="66"/>
      <c r="L24" s="66"/>
      <c r="M24" s="66">
        <v>3</v>
      </c>
      <c r="N24" s="66"/>
      <c r="O24" s="66"/>
      <c r="P24" s="66"/>
      <c r="Q24" s="66"/>
    </row>
    <row r="25" spans="1:17" x14ac:dyDescent="0.35">
      <c r="A25" s="66" t="s">
        <v>625</v>
      </c>
      <c r="B25" s="66">
        <f>+SUM(B15:B24)</f>
        <v>2</v>
      </c>
      <c r="C25" s="66">
        <f t="shared" ref="C25:M25" si="2">+SUM(C15:C24)</f>
        <v>0</v>
      </c>
      <c r="D25" s="66">
        <f t="shared" si="2"/>
        <v>16</v>
      </c>
      <c r="E25" s="66">
        <f t="shared" si="2"/>
        <v>13</v>
      </c>
      <c r="F25" s="66">
        <f t="shared" si="2"/>
        <v>8</v>
      </c>
      <c r="G25" s="66">
        <f t="shared" si="2"/>
        <v>0</v>
      </c>
      <c r="H25" s="66">
        <f t="shared" si="2"/>
        <v>0</v>
      </c>
      <c r="I25" s="66">
        <f t="shared" si="2"/>
        <v>36</v>
      </c>
      <c r="J25" s="66">
        <f t="shared" si="2"/>
        <v>25</v>
      </c>
      <c r="K25" s="66">
        <f t="shared" si="2"/>
        <v>8</v>
      </c>
      <c r="L25" s="66">
        <f t="shared" si="2"/>
        <v>0</v>
      </c>
      <c r="M25" s="66">
        <f t="shared" si="2"/>
        <v>3</v>
      </c>
      <c r="N25" s="66"/>
      <c r="O25" s="66"/>
      <c r="P25" s="66"/>
      <c r="Q25" s="66"/>
    </row>
    <row r="26" spans="1:17" x14ac:dyDescent="0.35">
      <c r="A26" s="66" t="s">
        <v>250</v>
      </c>
      <c r="B26" s="66">
        <f t="shared" ref="B26:M26" si="3">+SUM(B15:B24)/10</f>
        <v>0.2</v>
      </c>
      <c r="C26" s="66">
        <f t="shared" si="3"/>
        <v>0</v>
      </c>
      <c r="D26" s="66">
        <f t="shared" si="3"/>
        <v>1.6</v>
      </c>
      <c r="E26" s="66">
        <f t="shared" si="3"/>
        <v>1.3</v>
      </c>
      <c r="F26" s="66">
        <f t="shared" si="3"/>
        <v>0.8</v>
      </c>
      <c r="G26" s="66">
        <f t="shared" si="3"/>
        <v>0</v>
      </c>
      <c r="H26" s="66">
        <f t="shared" si="3"/>
        <v>0</v>
      </c>
      <c r="I26" s="66">
        <f t="shared" si="3"/>
        <v>3.6</v>
      </c>
      <c r="J26" s="66">
        <f t="shared" si="3"/>
        <v>2.5</v>
      </c>
      <c r="K26" s="66">
        <f t="shared" si="3"/>
        <v>0.8</v>
      </c>
      <c r="L26" s="66">
        <f t="shared" si="3"/>
        <v>0</v>
      </c>
      <c r="M26" s="66">
        <f t="shared" si="3"/>
        <v>0.3</v>
      </c>
      <c r="N26" s="66"/>
      <c r="O26" s="66"/>
      <c r="P26" s="66"/>
      <c r="Q26" s="66"/>
    </row>
    <row r="27" spans="1:17" x14ac:dyDescent="0.35">
      <c r="A27" s="66"/>
      <c r="B27" s="66"/>
      <c r="C27" s="66"/>
      <c r="D27" s="66"/>
      <c r="E27" s="66"/>
      <c r="F27" s="66"/>
      <c r="G27" s="66"/>
      <c r="H27" s="66"/>
      <c r="I27" s="66"/>
      <c r="J27" s="66"/>
      <c r="K27" s="66"/>
      <c r="L27" s="66"/>
      <c r="M27" s="66"/>
      <c r="N27" s="66"/>
      <c r="O27" s="66"/>
      <c r="P27" s="66"/>
      <c r="Q27" s="66"/>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topLeftCell="A32" zoomScale="80" zoomScaleNormal="80" workbookViewId="0">
      <selection activeCell="G58" sqref="G58"/>
    </sheetView>
  </sheetViews>
  <sheetFormatPr defaultRowHeight="14.5" x14ac:dyDescent="0.35"/>
  <sheetData>
    <row r="1" spans="1:17" x14ac:dyDescent="0.35">
      <c r="A1" s="30" t="s">
        <v>705</v>
      </c>
    </row>
    <row r="4" spans="1:17" x14ac:dyDescent="0.35">
      <c r="Q4" s="81"/>
    </row>
    <row r="5" spans="1:17" x14ac:dyDescent="0.35">
      <c r="Q5" s="81"/>
    </row>
    <row r="6" spans="1:17" x14ac:dyDescent="0.35">
      <c r="Q6" s="81"/>
    </row>
    <row r="9" spans="1:17" x14ac:dyDescent="0.35">
      <c r="B9" s="66" t="s">
        <v>703</v>
      </c>
    </row>
    <row r="10" spans="1:17" x14ac:dyDescent="0.35">
      <c r="B10" s="81"/>
      <c r="C10" s="103" t="str">
        <f t="shared" ref="C10:N10" si="0">+C35</f>
        <v>Jan</v>
      </c>
      <c r="D10" s="103" t="str">
        <f t="shared" si="0"/>
        <v>Feb</v>
      </c>
      <c r="E10" s="103" t="str">
        <f t="shared" si="0"/>
        <v>Mar</v>
      </c>
      <c r="F10" s="103" t="str">
        <f t="shared" si="0"/>
        <v>Apr</v>
      </c>
      <c r="G10" s="103" t="str">
        <f t="shared" si="0"/>
        <v>May</v>
      </c>
      <c r="H10" s="103" t="str">
        <f t="shared" si="0"/>
        <v>Jun</v>
      </c>
      <c r="I10" s="103" t="str">
        <f t="shared" si="0"/>
        <v>Jul</v>
      </c>
      <c r="J10" s="103" t="str">
        <f t="shared" si="0"/>
        <v>Aug</v>
      </c>
      <c r="K10" s="103" t="str">
        <f t="shared" si="0"/>
        <v>Sep</v>
      </c>
      <c r="L10" s="103" t="str">
        <f t="shared" si="0"/>
        <v>Oct</v>
      </c>
      <c r="M10" s="103" t="str">
        <f t="shared" si="0"/>
        <v>Nov</v>
      </c>
      <c r="N10" s="103" t="str">
        <f t="shared" si="0"/>
        <v>Dec</v>
      </c>
      <c r="O10" s="81"/>
      <c r="P10" s="81"/>
    </row>
    <row r="11" spans="1:17" x14ac:dyDescent="0.35">
      <c r="B11" s="81" t="s">
        <v>646</v>
      </c>
      <c r="C11" s="103">
        <f t="shared" ref="C11:N11" si="1">+SUM(C29:C32)</f>
        <v>0</v>
      </c>
      <c r="D11" s="103">
        <f t="shared" si="1"/>
        <v>0</v>
      </c>
      <c r="E11" s="103">
        <f t="shared" si="1"/>
        <v>0</v>
      </c>
      <c r="F11" s="103">
        <f t="shared" si="1"/>
        <v>2</v>
      </c>
      <c r="G11" s="103">
        <f t="shared" si="1"/>
        <v>13</v>
      </c>
      <c r="H11" s="103">
        <f t="shared" si="1"/>
        <v>3</v>
      </c>
      <c r="I11" s="103">
        <f t="shared" si="1"/>
        <v>1</v>
      </c>
      <c r="J11" s="103">
        <f t="shared" si="1"/>
        <v>50</v>
      </c>
      <c r="K11" s="103">
        <f t="shared" si="1"/>
        <v>144</v>
      </c>
      <c r="L11" s="103">
        <f t="shared" si="1"/>
        <v>20</v>
      </c>
      <c r="M11" s="103">
        <f t="shared" si="1"/>
        <v>0</v>
      </c>
      <c r="N11" s="103">
        <f t="shared" si="1"/>
        <v>0</v>
      </c>
      <c r="O11" s="81"/>
      <c r="P11" s="81"/>
    </row>
    <row r="12" spans="1:17" x14ac:dyDescent="0.35">
      <c r="B12" s="81"/>
      <c r="C12" s="202"/>
      <c r="D12" s="202"/>
      <c r="E12" s="202"/>
      <c r="F12" s="202"/>
      <c r="G12" s="202"/>
      <c r="H12" s="202"/>
      <c r="I12" s="202"/>
      <c r="J12" s="202"/>
      <c r="K12" s="202"/>
      <c r="L12" s="202"/>
      <c r="M12" s="202"/>
      <c r="N12" s="202"/>
      <c r="O12" s="81"/>
      <c r="P12" s="81"/>
    </row>
    <row r="20" spans="2:16" x14ac:dyDescent="0.35">
      <c r="B20" s="66" t="s">
        <v>704</v>
      </c>
    </row>
    <row r="21" spans="2:16" ht="24" x14ac:dyDescent="0.35">
      <c r="B21" s="203"/>
      <c r="C21" s="205" t="s">
        <v>611</v>
      </c>
      <c r="D21" s="205" t="s">
        <v>594</v>
      </c>
      <c r="E21" s="205" t="s">
        <v>697</v>
      </c>
      <c r="F21" s="205" t="s">
        <v>596</v>
      </c>
    </row>
    <row r="22" spans="2:16" x14ac:dyDescent="0.35">
      <c r="B22" s="205" t="s">
        <v>490</v>
      </c>
      <c r="C22" s="209">
        <f>+P29</f>
        <v>3.5789473684210527</v>
      </c>
      <c r="D22" s="209">
        <f>+P30</f>
        <v>2.2000000000000002</v>
      </c>
      <c r="E22" s="209">
        <f>+P31</f>
        <v>1.45</v>
      </c>
      <c r="F22" s="209">
        <f>+P32</f>
        <v>1.8333333333333333</v>
      </c>
    </row>
    <row r="23" spans="2:16" x14ac:dyDescent="0.35">
      <c r="B23" s="205"/>
      <c r="C23" s="207"/>
    </row>
    <row r="24" spans="2:16" x14ac:dyDescent="0.35">
      <c r="B24" s="206"/>
      <c r="C24" s="207"/>
    </row>
    <row r="28" spans="2:16" ht="24" x14ac:dyDescent="0.35">
      <c r="B28" s="104"/>
      <c r="C28" s="158" t="s">
        <v>0</v>
      </c>
      <c r="D28" s="70" t="s">
        <v>1</v>
      </c>
      <c r="E28" s="70" t="s">
        <v>2</v>
      </c>
      <c r="F28" s="70" t="s">
        <v>3</v>
      </c>
      <c r="G28" s="70" t="s">
        <v>4</v>
      </c>
      <c r="H28" s="70" t="s">
        <v>5</v>
      </c>
      <c r="I28" s="70" t="s">
        <v>6</v>
      </c>
      <c r="J28" s="70" t="s">
        <v>7</v>
      </c>
      <c r="K28" s="70" t="s">
        <v>8</v>
      </c>
      <c r="L28" s="70" t="s">
        <v>9</v>
      </c>
      <c r="M28" s="70" t="s">
        <v>10</v>
      </c>
      <c r="N28" s="70" t="s">
        <v>11</v>
      </c>
      <c r="O28" s="70" t="s">
        <v>12</v>
      </c>
      <c r="P28" s="178" t="s">
        <v>696</v>
      </c>
    </row>
    <row r="29" spans="2:16" ht="24" x14ac:dyDescent="0.35">
      <c r="B29" s="203" t="s">
        <v>611</v>
      </c>
      <c r="C29" s="121">
        <v>0</v>
      </c>
      <c r="D29" s="121">
        <v>0</v>
      </c>
      <c r="E29" s="121">
        <v>0</v>
      </c>
      <c r="F29" s="121">
        <v>2</v>
      </c>
      <c r="G29" s="121">
        <v>2</v>
      </c>
      <c r="H29" s="121">
        <v>1</v>
      </c>
      <c r="I29" s="121">
        <v>0</v>
      </c>
      <c r="J29" s="121">
        <v>8</v>
      </c>
      <c r="K29" s="121">
        <v>104</v>
      </c>
      <c r="L29" s="121">
        <v>19</v>
      </c>
      <c r="M29" s="121">
        <v>0</v>
      </c>
      <c r="N29" s="121">
        <v>0</v>
      </c>
      <c r="O29" s="121">
        <v>136</v>
      </c>
      <c r="P29" s="208">
        <f>+O29/38</f>
        <v>3.5789473684210527</v>
      </c>
    </row>
    <row r="30" spans="2:16" ht="24" x14ac:dyDescent="0.35">
      <c r="B30" s="203" t="s">
        <v>594</v>
      </c>
      <c r="C30" s="121">
        <v>0</v>
      </c>
      <c r="D30" s="121">
        <v>0</v>
      </c>
      <c r="E30" s="204">
        <v>0</v>
      </c>
      <c r="F30" s="121">
        <v>0</v>
      </c>
      <c r="G30" s="121">
        <v>1</v>
      </c>
      <c r="H30" s="121">
        <v>0</v>
      </c>
      <c r="I30" s="121">
        <v>0</v>
      </c>
      <c r="J30" s="121">
        <v>31</v>
      </c>
      <c r="K30" s="121">
        <v>12</v>
      </c>
      <c r="L30" s="121">
        <v>0</v>
      </c>
      <c r="M30" s="121">
        <v>0</v>
      </c>
      <c r="N30" s="121">
        <v>0</v>
      </c>
      <c r="O30" s="121">
        <v>44</v>
      </c>
      <c r="P30" s="208">
        <f>+O30/20</f>
        <v>2.2000000000000002</v>
      </c>
    </row>
    <row r="31" spans="2:16" ht="24" x14ac:dyDescent="0.35">
      <c r="B31" s="206" t="s">
        <v>697</v>
      </c>
      <c r="C31" s="123">
        <f>+SUM(C36:C41)</f>
        <v>0</v>
      </c>
      <c r="D31" s="123">
        <f t="shared" ref="D31:N31" si="2">+SUM(D36:D41)</f>
        <v>0</v>
      </c>
      <c r="E31" s="123">
        <f t="shared" si="2"/>
        <v>0</v>
      </c>
      <c r="F31" s="123">
        <f t="shared" si="2"/>
        <v>0</v>
      </c>
      <c r="G31" s="123">
        <f t="shared" si="2"/>
        <v>7</v>
      </c>
      <c r="H31" s="123">
        <f t="shared" si="2"/>
        <v>1</v>
      </c>
      <c r="I31" s="123">
        <f t="shared" si="2"/>
        <v>0</v>
      </c>
      <c r="J31" s="123">
        <f t="shared" si="2"/>
        <v>9</v>
      </c>
      <c r="K31" s="123">
        <f t="shared" si="2"/>
        <v>13</v>
      </c>
      <c r="L31" s="123">
        <f t="shared" si="2"/>
        <v>1</v>
      </c>
      <c r="M31" s="123">
        <f t="shared" si="2"/>
        <v>0</v>
      </c>
      <c r="N31" s="123">
        <f t="shared" si="2"/>
        <v>0</v>
      </c>
      <c r="O31" s="123">
        <v>29</v>
      </c>
      <c r="P31" s="207">
        <f>+O31/20</f>
        <v>1.45</v>
      </c>
    </row>
    <row r="32" spans="2:16" ht="24" x14ac:dyDescent="0.35">
      <c r="B32" s="206" t="s">
        <v>596</v>
      </c>
      <c r="C32" s="125">
        <f>+SUM(C42:C53)</f>
        <v>0</v>
      </c>
      <c r="D32" s="125">
        <f t="shared" ref="D32:N32" si="3">+SUM(D42:D53)</f>
        <v>0</v>
      </c>
      <c r="E32" s="125">
        <f t="shared" si="3"/>
        <v>0</v>
      </c>
      <c r="F32" s="125">
        <f t="shared" si="3"/>
        <v>0</v>
      </c>
      <c r="G32" s="125">
        <f t="shared" si="3"/>
        <v>3</v>
      </c>
      <c r="H32" s="125">
        <f t="shared" si="3"/>
        <v>1</v>
      </c>
      <c r="I32" s="125">
        <f t="shared" si="3"/>
        <v>1</v>
      </c>
      <c r="J32" s="125">
        <f t="shared" si="3"/>
        <v>2</v>
      </c>
      <c r="K32" s="125">
        <f t="shared" si="3"/>
        <v>15</v>
      </c>
      <c r="L32" s="125">
        <f t="shared" si="3"/>
        <v>0</v>
      </c>
      <c r="M32" s="125">
        <f t="shared" si="3"/>
        <v>0</v>
      </c>
      <c r="N32" s="125">
        <f t="shared" si="3"/>
        <v>0</v>
      </c>
      <c r="O32" s="123">
        <v>22</v>
      </c>
      <c r="P32" s="207">
        <f>+O32/12</f>
        <v>1.8333333333333333</v>
      </c>
    </row>
    <row r="33" spans="1:16" x14ac:dyDescent="0.35">
      <c r="B33" s="61"/>
      <c r="C33" s="66"/>
      <c r="D33" s="66"/>
      <c r="E33" s="66"/>
      <c r="F33" s="66"/>
      <c r="G33" s="66"/>
      <c r="H33" s="66"/>
      <c r="I33" s="66"/>
      <c r="J33" s="66"/>
      <c r="K33" s="66"/>
      <c r="L33" s="66"/>
      <c r="M33" s="66"/>
      <c r="N33" s="66"/>
      <c r="O33" s="66"/>
      <c r="P33" s="66"/>
    </row>
    <row r="34" spans="1:16" x14ac:dyDescent="0.35">
      <c r="B34" s="61"/>
      <c r="O34" s="66"/>
      <c r="P34" s="66"/>
    </row>
    <row r="35" spans="1:16" x14ac:dyDescent="0.35">
      <c r="A35" s="543"/>
      <c r="B35" s="543"/>
      <c r="C35" s="663" t="s">
        <v>0</v>
      </c>
      <c r="D35" s="620" t="s">
        <v>1</v>
      </c>
      <c r="E35" s="620" t="s">
        <v>2</v>
      </c>
      <c r="F35" s="620" t="s">
        <v>3</v>
      </c>
      <c r="G35" s="620" t="s">
        <v>4</v>
      </c>
      <c r="H35" s="620" t="s">
        <v>5</v>
      </c>
      <c r="I35" s="620" t="s">
        <v>6</v>
      </c>
      <c r="J35" s="620" t="s">
        <v>7</v>
      </c>
      <c r="K35" s="620" t="s">
        <v>8</v>
      </c>
      <c r="L35" s="620" t="s">
        <v>9</v>
      </c>
      <c r="M35" s="620" t="s">
        <v>10</v>
      </c>
      <c r="N35" s="620" t="s">
        <v>11</v>
      </c>
      <c r="O35" s="543"/>
      <c r="P35" s="66"/>
    </row>
    <row r="36" spans="1:16" x14ac:dyDescent="0.35">
      <c r="A36" s="574" t="s">
        <v>1196</v>
      </c>
      <c r="B36" s="664" t="s">
        <v>645</v>
      </c>
      <c r="C36" s="574"/>
      <c r="D36" s="574"/>
      <c r="E36" s="574"/>
      <c r="F36" s="574"/>
      <c r="G36" s="574">
        <v>4</v>
      </c>
      <c r="H36" s="574">
        <v>1</v>
      </c>
      <c r="I36" s="574"/>
      <c r="J36" s="574">
        <v>8</v>
      </c>
      <c r="K36" s="574">
        <v>10</v>
      </c>
      <c r="L36" s="574">
        <v>1</v>
      </c>
      <c r="M36" s="574"/>
      <c r="N36" s="574"/>
      <c r="O36" s="574"/>
      <c r="P36" s="43" t="s">
        <v>1287</v>
      </c>
    </row>
    <row r="37" spans="1:16" x14ac:dyDescent="0.35">
      <c r="A37" s="543"/>
      <c r="B37" s="632">
        <v>1995</v>
      </c>
      <c r="C37" s="604"/>
      <c r="D37" s="604"/>
      <c r="E37" s="604"/>
      <c r="F37" s="604"/>
      <c r="G37" s="604"/>
      <c r="H37" s="604"/>
      <c r="I37" s="604"/>
      <c r="J37" s="604"/>
      <c r="K37" s="604"/>
      <c r="L37" s="604"/>
      <c r="M37" s="604"/>
      <c r="N37" s="604"/>
      <c r="O37" s="543"/>
      <c r="P37" s="116"/>
    </row>
    <row r="38" spans="1:16" x14ac:dyDescent="0.35">
      <c r="A38" s="543"/>
      <c r="B38" s="632">
        <f>+B37+1</f>
        <v>1996</v>
      </c>
      <c r="C38" s="604"/>
      <c r="D38" s="604"/>
      <c r="E38" s="604"/>
      <c r="F38" s="604"/>
      <c r="G38" s="604"/>
      <c r="H38" s="604"/>
      <c r="I38" s="604"/>
      <c r="J38" s="604"/>
      <c r="K38" s="604">
        <v>2</v>
      </c>
      <c r="L38" s="604"/>
      <c r="M38" s="604"/>
      <c r="N38" s="604"/>
      <c r="O38" s="543"/>
      <c r="P38" s="116" t="s">
        <v>117</v>
      </c>
    </row>
    <row r="39" spans="1:16" x14ac:dyDescent="0.35">
      <c r="A39" s="543"/>
      <c r="B39" s="632">
        <f t="shared" ref="B39:B53" si="4">+B38+1</f>
        <v>1997</v>
      </c>
      <c r="C39" s="604"/>
      <c r="D39" s="604"/>
      <c r="E39" s="604"/>
      <c r="F39" s="604"/>
      <c r="G39" s="604">
        <v>2</v>
      </c>
      <c r="H39" s="604"/>
      <c r="I39" s="604"/>
      <c r="J39" s="604"/>
      <c r="K39" s="604"/>
      <c r="L39" s="604"/>
      <c r="M39" s="604"/>
      <c r="N39" s="604"/>
      <c r="O39" s="543"/>
      <c r="P39" s="116" t="s">
        <v>52</v>
      </c>
    </row>
    <row r="40" spans="1:16" x14ac:dyDescent="0.35">
      <c r="A40" s="543"/>
      <c r="B40" s="632">
        <f t="shared" si="4"/>
        <v>1998</v>
      </c>
      <c r="C40" s="604"/>
      <c r="D40" s="604"/>
      <c r="E40" s="604"/>
      <c r="F40" s="604"/>
      <c r="G40" s="604"/>
      <c r="H40" s="604"/>
      <c r="I40" s="604"/>
      <c r="J40" s="604">
        <v>1</v>
      </c>
      <c r="K40" s="604">
        <v>1</v>
      </c>
      <c r="L40" s="604"/>
      <c r="M40" s="604"/>
      <c r="N40" s="604"/>
      <c r="O40" s="543"/>
      <c r="P40" s="116" t="s">
        <v>698</v>
      </c>
    </row>
    <row r="41" spans="1:16" x14ac:dyDescent="0.35">
      <c r="A41" s="543"/>
      <c r="B41" s="632">
        <f t="shared" si="4"/>
        <v>1999</v>
      </c>
      <c r="C41" s="604"/>
      <c r="D41" s="604"/>
      <c r="E41" s="604"/>
      <c r="F41" s="604"/>
      <c r="G41" s="604">
        <v>1</v>
      </c>
      <c r="H41" s="604"/>
      <c r="I41" s="604"/>
      <c r="J41" s="604"/>
      <c r="K41" s="604"/>
      <c r="L41" s="604"/>
      <c r="M41" s="604"/>
      <c r="N41" s="604"/>
      <c r="O41" s="543"/>
      <c r="P41" s="116" t="s">
        <v>94</v>
      </c>
    </row>
    <row r="42" spans="1:16" x14ac:dyDescent="0.35">
      <c r="A42" s="543"/>
      <c r="B42" s="632">
        <f t="shared" si="4"/>
        <v>2000</v>
      </c>
      <c r="C42" s="604"/>
      <c r="D42" s="604"/>
      <c r="E42" s="604"/>
      <c r="F42" s="604"/>
      <c r="G42" s="604"/>
      <c r="H42" s="604"/>
      <c r="I42" s="604">
        <v>1</v>
      </c>
      <c r="J42" s="604"/>
      <c r="K42" s="604"/>
      <c r="L42" s="604"/>
      <c r="M42" s="604"/>
      <c r="N42" s="604"/>
      <c r="O42" s="543"/>
      <c r="P42" s="116" t="s">
        <v>653</v>
      </c>
    </row>
    <row r="43" spans="1:16" x14ac:dyDescent="0.35">
      <c r="A43" s="543"/>
      <c r="B43" s="632">
        <f t="shared" si="4"/>
        <v>2001</v>
      </c>
      <c r="C43" s="604"/>
      <c r="D43" s="604"/>
      <c r="E43" s="604"/>
      <c r="F43" s="604"/>
      <c r="G43" s="604"/>
      <c r="H43" s="604"/>
      <c r="I43" s="604"/>
      <c r="J43" s="604"/>
      <c r="K43" s="604">
        <v>6</v>
      </c>
      <c r="L43" s="604"/>
      <c r="M43" s="604"/>
      <c r="N43" s="604"/>
      <c r="O43" s="543"/>
      <c r="P43" s="116" t="s">
        <v>699</v>
      </c>
    </row>
    <row r="44" spans="1:16" x14ac:dyDescent="0.35">
      <c r="A44" s="543"/>
      <c r="B44" s="632">
        <f t="shared" si="4"/>
        <v>2002</v>
      </c>
      <c r="C44" s="604"/>
      <c r="D44" s="604"/>
      <c r="E44" s="604"/>
      <c r="F44" s="604"/>
      <c r="G44" s="604">
        <v>1</v>
      </c>
      <c r="H44" s="604"/>
      <c r="I44" s="604"/>
      <c r="J44" s="604"/>
      <c r="K44" s="604"/>
      <c r="L44" s="604"/>
      <c r="M44" s="604"/>
      <c r="N44" s="604"/>
      <c r="O44" s="543"/>
      <c r="P44" s="116"/>
    </row>
    <row r="45" spans="1:16" x14ac:dyDescent="0.35">
      <c r="A45" s="543"/>
      <c r="B45" s="632">
        <f t="shared" si="4"/>
        <v>2003</v>
      </c>
      <c r="C45" s="604"/>
      <c r="D45" s="604"/>
      <c r="E45" s="604"/>
      <c r="F45" s="604"/>
      <c r="G45" s="604"/>
      <c r="H45" s="604"/>
      <c r="I45" s="604"/>
      <c r="J45" s="604"/>
      <c r="K45" s="604"/>
      <c r="L45" s="604"/>
      <c r="M45" s="604"/>
      <c r="N45" s="604"/>
      <c r="O45" s="543"/>
      <c r="P45" s="116"/>
    </row>
    <row r="46" spans="1:16" x14ac:dyDescent="0.35">
      <c r="A46" s="543"/>
      <c r="B46" s="632">
        <f t="shared" si="4"/>
        <v>2004</v>
      </c>
      <c r="C46" s="604"/>
      <c r="D46" s="604"/>
      <c r="E46" s="604"/>
      <c r="F46" s="604"/>
      <c r="G46" s="604"/>
      <c r="H46" s="604"/>
      <c r="I46" s="604"/>
      <c r="J46" s="604"/>
      <c r="K46" s="604"/>
      <c r="L46" s="604"/>
      <c r="M46" s="604"/>
      <c r="N46" s="604"/>
      <c r="O46" s="543"/>
      <c r="P46" s="116"/>
    </row>
    <row r="47" spans="1:16" x14ac:dyDescent="0.35">
      <c r="A47" s="543"/>
      <c r="B47" s="632">
        <f t="shared" si="4"/>
        <v>2005</v>
      </c>
      <c r="C47" s="604"/>
      <c r="D47" s="604"/>
      <c r="E47" s="604"/>
      <c r="F47" s="604"/>
      <c r="G47" s="604">
        <v>2</v>
      </c>
      <c r="H47" s="604"/>
      <c r="I47" s="604"/>
      <c r="J47" s="604"/>
      <c r="K47" s="604">
        <v>2</v>
      </c>
      <c r="L47" s="604"/>
      <c r="M47" s="604"/>
      <c r="N47" s="604"/>
      <c r="O47" s="543"/>
      <c r="P47" s="116" t="s">
        <v>700</v>
      </c>
    </row>
    <row r="48" spans="1:16" x14ac:dyDescent="0.35">
      <c r="A48" s="543"/>
      <c r="B48" s="632">
        <f t="shared" si="4"/>
        <v>2006</v>
      </c>
      <c r="C48" s="604"/>
      <c r="D48" s="604"/>
      <c r="E48" s="604"/>
      <c r="F48" s="604"/>
      <c r="G48" s="604"/>
      <c r="H48" s="604"/>
      <c r="I48" s="604"/>
      <c r="J48" s="604"/>
      <c r="K48" s="604"/>
      <c r="L48" s="604"/>
      <c r="M48" s="604"/>
      <c r="N48" s="604"/>
      <c r="O48" s="543"/>
      <c r="P48" s="116"/>
    </row>
    <row r="49" spans="1:16" x14ac:dyDescent="0.35">
      <c r="A49" s="543"/>
      <c r="B49" s="632">
        <f t="shared" si="4"/>
        <v>2007</v>
      </c>
      <c r="C49" s="604"/>
      <c r="D49" s="604"/>
      <c r="E49" s="604"/>
      <c r="F49" s="604"/>
      <c r="G49" s="604"/>
      <c r="H49" s="604"/>
      <c r="I49" s="604"/>
      <c r="J49" s="604">
        <v>2</v>
      </c>
      <c r="K49" s="604">
        <v>7</v>
      </c>
      <c r="L49" s="604"/>
      <c r="M49" s="604"/>
      <c r="N49" s="604"/>
      <c r="O49" s="543"/>
      <c r="P49" s="116" t="s">
        <v>701</v>
      </c>
    </row>
    <row r="50" spans="1:16" x14ac:dyDescent="0.35">
      <c r="A50" s="543"/>
      <c r="B50" s="632">
        <f t="shared" si="4"/>
        <v>2008</v>
      </c>
      <c r="C50" s="604"/>
      <c r="D50" s="604"/>
      <c r="E50" s="604"/>
      <c r="F50" s="604"/>
      <c r="G50" s="604"/>
      <c r="H50" s="604"/>
      <c r="I50" s="604"/>
      <c r="J50" s="604"/>
      <c r="K50" s="604"/>
      <c r="L50" s="604"/>
      <c r="M50" s="604"/>
      <c r="N50" s="604"/>
      <c r="O50" s="543"/>
      <c r="P50" s="116"/>
    </row>
    <row r="51" spans="1:16" x14ac:dyDescent="0.35">
      <c r="A51" s="543"/>
      <c r="B51" s="632">
        <f t="shared" si="4"/>
        <v>2009</v>
      </c>
      <c r="C51" s="604"/>
      <c r="D51" s="604"/>
      <c r="E51" s="604"/>
      <c r="F51" s="604"/>
      <c r="G51" s="604"/>
      <c r="H51" s="604">
        <v>1</v>
      </c>
      <c r="I51" s="604"/>
      <c r="J51" s="604"/>
      <c r="K51" s="604"/>
      <c r="L51" s="604"/>
      <c r="M51" s="604"/>
      <c r="N51" s="604"/>
      <c r="O51" s="543"/>
      <c r="P51" s="116" t="s">
        <v>702</v>
      </c>
    </row>
    <row r="52" spans="1:16" x14ac:dyDescent="0.35">
      <c r="A52" s="543"/>
      <c r="B52" s="632">
        <f t="shared" si="4"/>
        <v>2010</v>
      </c>
      <c r="C52" s="604"/>
      <c r="D52" s="604"/>
      <c r="E52" s="604"/>
      <c r="F52" s="604"/>
      <c r="G52" s="604"/>
      <c r="H52" s="604"/>
      <c r="I52" s="604"/>
      <c r="J52" s="604"/>
      <c r="K52" s="604"/>
      <c r="L52" s="604"/>
      <c r="M52" s="604"/>
      <c r="N52" s="604"/>
      <c r="O52" s="543"/>
      <c r="P52" s="116"/>
    </row>
    <row r="53" spans="1:16" x14ac:dyDescent="0.35">
      <c r="A53" s="543"/>
      <c r="B53" s="632">
        <f t="shared" si="4"/>
        <v>2011</v>
      </c>
      <c r="C53" s="604"/>
      <c r="D53" s="604"/>
      <c r="E53" s="604"/>
      <c r="F53" s="604"/>
      <c r="G53" s="604"/>
      <c r="H53" s="604"/>
      <c r="I53" s="604"/>
      <c r="J53" s="604"/>
      <c r="K53" s="604"/>
      <c r="L53" s="604"/>
      <c r="M53" s="604"/>
      <c r="N53" s="604"/>
      <c r="O53" s="543"/>
      <c r="P53" s="116"/>
    </row>
    <row r="54" spans="1:16" x14ac:dyDescent="0.35">
      <c r="B54" s="201"/>
      <c r="C54" s="116"/>
      <c r="D54" s="116"/>
      <c r="E54" s="116"/>
      <c r="F54" s="116"/>
      <c r="G54" s="116"/>
      <c r="H54" s="116"/>
      <c r="I54" s="116"/>
      <c r="J54" s="116"/>
      <c r="K54" s="116"/>
      <c r="L54" s="116"/>
      <c r="M54" s="116"/>
      <c r="N54" s="116"/>
      <c r="O54" s="66"/>
      <c r="P54" s="116"/>
    </row>
    <row r="55" spans="1:16" x14ac:dyDescent="0.35">
      <c r="B55" s="116"/>
      <c r="C55" s="116"/>
      <c r="D55" s="116"/>
      <c r="E55" s="116"/>
      <c r="F55" s="116"/>
      <c r="G55" s="116"/>
      <c r="H55" s="116"/>
      <c r="I55" s="116"/>
      <c r="J55" s="116"/>
      <c r="K55" s="116"/>
      <c r="L55" s="116"/>
      <c r="M55" s="116"/>
      <c r="N55" s="116"/>
      <c r="O55" s="66"/>
      <c r="P55" s="116"/>
    </row>
    <row r="56" spans="1:16" x14ac:dyDescent="0.35">
      <c r="P56" s="116"/>
    </row>
    <row r="57" spans="1:16" x14ac:dyDescent="0.35">
      <c r="P57" s="116"/>
    </row>
    <row r="58" spans="1:16" x14ac:dyDescent="0.35">
      <c r="P58" s="116"/>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opLeftCell="A25" zoomScale="80" zoomScaleNormal="80" workbookViewId="0">
      <selection activeCell="K12" sqref="K12"/>
    </sheetView>
  </sheetViews>
  <sheetFormatPr defaultRowHeight="14.5" x14ac:dyDescent="0.35"/>
  <sheetData>
    <row r="1" spans="1:18" x14ac:dyDescent="0.35">
      <c r="A1" s="521" t="s">
        <v>626</v>
      </c>
      <c r="B1" s="299"/>
      <c r="C1" s="299"/>
      <c r="D1" s="299"/>
      <c r="E1" s="299"/>
      <c r="F1" s="299"/>
      <c r="G1" s="299"/>
      <c r="H1" s="299"/>
      <c r="I1" s="299"/>
      <c r="J1" s="299"/>
      <c r="K1" s="299"/>
      <c r="L1" s="299"/>
      <c r="M1" s="299"/>
      <c r="N1" s="299"/>
      <c r="O1" s="299"/>
      <c r="P1" s="299"/>
      <c r="Q1" s="299"/>
      <c r="R1" s="299"/>
    </row>
    <row r="2" spans="1:18" x14ac:dyDescent="0.35">
      <c r="A2" s="299"/>
      <c r="B2" s="299"/>
      <c r="C2" s="299"/>
      <c r="D2" s="299"/>
      <c r="E2" s="299"/>
      <c r="F2" s="299"/>
      <c r="G2" s="299"/>
      <c r="H2" s="299"/>
      <c r="I2" s="299"/>
      <c r="J2" s="299"/>
      <c r="K2" s="299"/>
      <c r="L2" s="299"/>
      <c r="M2" s="299"/>
      <c r="N2" s="299"/>
      <c r="O2" s="299"/>
      <c r="P2" s="299"/>
      <c r="Q2" s="299"/>
      <c r="R2" s="299"/>
    </row>
    <row r="3" spans="1:18" x14ac:dyDescent="0.35">
      <c r="A3" s="299"/>
      <c r="B3" s="299"/>
      <c r="C3" s="299"/>
      <c r="D3" s="299"/>
      <c r="E3" s="299"/>
      <c r="F3" s="299"/>
      <c r="G3" s="299"/>
      <c r="H3" s="299"/>
      <c r="I3" s="299"/>
      <c r="J3" s="299"/>
      <c r="K3" s="299"/>
      <c r="L3" s="299"/>
      <c r="M3" s="299"/>
      <c r="N3" s="299"/>
      <c r="O3" s="299"/>
      <c r="P3" s="299"/>
      <c r="Q3" s="299"/>
      <c r="R3" s="299"/>
    </row>
    <row r="4" spans="1:18" x14ac:dyDescent="0.35">
      <c r="A4" s="299"/>
      <c r="B4" s="299"/>
      <c r="C4" s="299"/>
      <c r="D4" s="299"/>
      <c r="E4" s="299"/>
      <c r="F4" s="299"/>
      <c r="G4" s="299"/>
      <c r="H4" s="299"/>
      <c r="I4" s="299"/>
      <c r="J4" s="299"/>
      <c r="K4" s="299"/>
      <c r="L4" s="299"/>
      <c r="M4" s="299"/>
      <c r="N4" s="299"/>
      <c r="O4" s="299"/>
      <c r="P4" s="299"/>
      <c r="Q4" s="299"/>
      <c r="R4" s="299"/>
    </row>
    <row r="5" spans="1:18" x14ac:dyDescent="0.35">
      <c r="A5" s="299"/>
      <c r="B5" s="299"/>
      <c r="C5" s="299"/>
      <c r="D5" s="299"/>
      <c r="E5" s="299"/>
      <c r="F5" s="299"/>
      <c r="G5" s="299"/>
      <c r="H5" s="299"/>
      <c r="I5" s="299"/>
      <c r="J5" s="299"/>
      <c r="K5" s="299"/>
      <c r="L5" s="299"/>
      <c r="M5" s="299"/>
      <c r="N5" s="299"/>
      <c r="O5" s="299"/>
      <c r="P5" s="299"/>
      <c r="Q5" s="299"/>
      <c r="R5" s="299"/>
    </row>
    <row r="6" spans="1:18" x14ac:dyDescent="0.35">
      <c r="A6" s="299"/>
      <c r="B6" s="299"/>
      <c r="C6" s="299"/>
      <c r="D6" s="299"/>
      <c r="E6" s="299"/>
      <c r="F6" s="299"/>
      <c r="G6" s="299"/>
      <c r="H6" s="299"/>
      <c r="I6" s="299"/>
      <c r="J6" s="299"/>
      <c r="K6" s="299"/>
      <c r="L6" s="299"/>
      <c r="M6" s="299"/>
      <c r="N6" s="299"/>
      <c r="O6" s="299"/>
      <c r="P6" s="299"/>
      <c r="Q6" s="299"/>
      <c r="R6" s="299"/>
    </row>
    <row r="7" spans="1:18" x14ac:dyDescent="0.35">
      <c r="A7" s="299"/>
      <c r="B7" s="299"/>
      <c r="C7" s="299"/>
      <c r="D7" s="299"/>
      <c r="E7" s="299"/>
      <c r="F7" s="299"/>
      <c r="G7" s="299"/>
      <c r="H7" s="299"/>
      <c r="I7" s="299"/>
      <c r="J7" s="299"/>
      <c r="K7" s="299"/>
      <c r="L7" s="299"/>
      <c r="M7" s="299"/>
      <c r="N7" s="299"/>
      <c r="O7" s="299"/>
      <c r="P7" s="299"/>
      <c r="Q7" s="299"/>
      <c r="R7" s="299"/>
    </row>
    <row r="8" spans="1:18" x14ac:dyDescent="0.35">
      <c r="A8" s="299"/>
      <c r="B8" s="299"/>
      <c r="C8" s="299"/>
      <c r="D8" s="299"/>
      <c r="E8" s="299"/>
      <c r="F8" s="299"/>
      <c r="G8" s="299"/>
      <c r="H8" s="299"/>
      <c r="I8" s="299"/>
      <c r="J8" s="299"/>
      <c r="K8" s="299"/>
      <c r="L8" s="299"/>
      <c r="M8" s="299"/>
      <c r="N8" s="299"/>
      <c r="O8" s="299"/>
      <c r="P8" s="299"/>
      <c r="Q8" s="299"/>
      <c r="R8" s="299"/>
    </row>
    <row r="9" spans="1:18" x14ac:dyDescent="0.35">
      <c r="A9" s="299"/>
      <c r="B9" s="299"/>
      <c r="C9" s="522" t="s">
        <v>1288</v>
      </c>
      <c r="D9" s="299"/>
      <c r="E9" s="299"/>
      <c r="F9" s="299"/>
      <c r="G9" s="299"/>
      <c r="H9" s="299"/>
      <c r="I9" s="299"/>
      <c r="J9" s="299"/>
      <c r="K9" s="299"/>
      <c r="L9" s="299"/>
      <c r="M9" s="299"/>
      <c r="N9" s="299"/>
      <c r="O9" s="299"/>
      <c r="P9" s="299"/>
      <c r="Q9" s="299"/>
      <c r="R9" s="299"/>
    </row>
    <row r="10" spans="1:18" x14ac:dyDescent="0.35">
      <c r="A10" s="299"/>
      <c r="B10" s="299"/>
      <c r="C10" s="299"/>
      <c r="D10" s="299"/>
      <c r="E10" s="299"/>
      <c r="F10" s="299"/>
      <c r="G10" s="299"/>
      <c r="H10" s="299"/>
      <c r="I10" s="299"/>
      <c r="J10" s="299"/>
      <c r="K10" s="299"/>
      <c r="L10" s="299"/>
      <c r="M10" s="299"/>
      <c r="N10" s="299"/>
      <c r="O10" s="299"/>
      <c r="P10" s="299"/>
      <c r="Q10" s="299"/>
      <c r="R10" s="299"/>
    </row>
    <row r="11" spans="1:18" x14ac:dyDescent="0.35">
      <c r="A11" s="299"/>
      <c r="B11" s="299"/>
      <c r="C11" s="114" t="s">
        <v>0</v>
      </c>
      <c r="D11" s="114" t="s">
        <v>1</v>
      </c>
      <c r="E11" s="114" t="s">
        <v>2</v>
      </c>
      <c r="F11" s="114" t="s">
        <v>3</v>
      </c>
      <c r="G11" s="114" t="s">
        <v>4</v>
      </c>
      <c r="H11" s="114" t="s">
        <v>5</v>
      </c>
      <c r="I11" s="114" t="s">
        <v>6</v>
      </c>
      <c r="J11" s="473" t="s">
        <v>7</v>
      </c>
      <c r="K11" s="473" t="s">
        <v>8</v>
      </c>
      <c r="L11" s="473" t="s">
        <v>9</v>
      </c>
      <c r="M11" s="473" t="s">
        <v>10</v>
      </c>
      <c r="N11" s="473" t="s">
        <v>11</v>
      </c>
      <c r="O11" s="299"/>
      <c r="P11" s="299"/>
      <c r="Q11" s="299"/>
      <c r="R11" s="299"/>
    </row>
    <row r="12" spans="1:18" x14ac:dyDescent="0.35">
      <c r="A12" s="299"/>
      <c r="B12" s="299"/>
      <c r="C12" s="303">
        <f>+C34</f>
        <v>0</v>
      </c>
      <c r="D12" s="303">
        <f t="shared" ref="D12:N12" si="0">+D34</f>
        <v>0</v>
      </c>
      <c r="E12" s="303">
        <f t="shared" si="0"/>
        <v>1</v>
      </c>
      <c r="F12" s="303">
        <f t="shared" si="0"/>
        <v>2</v>
      </c>
      <c r="G12" s="303">
        <f t="shared" si="0"/>
        <v>51</v>
      </c>
      <c r="H12" s="303">
        <f t="shared" si="0"/>
        <v>0</v>
      </c>
      <c r="I12" s="303">
        <f t="shared" si="0"/>
        <v>3</v>
      </c>
      <c r="J12" s="303">
        <f t="shared" si="0"/>
        <v>1</v>
      </c>
      <c r="K12" s="303">
        <f t="shared" si="0"/>
        <v>10</v>
      </c>
      <c r="L12" s="303">
        <f t="shared" si="0"/>
        <v>2</v>
      </c>
      <c r="M12" s="303">
        <f t="shared" si="0"/>
        <v>0</v>
      </c>
      <c r="N12" s="303">
        <f t="shared" si="0"/>
        <v>0</v>
      </c>
      <c r="O12" s="299"/>
      <c r="P12" s="299"/>
      <c r="Q12" s="299"/>
      <c r="R12" s="299"/>
    </row>
    <row r="13" spans="1:18" x14ac:dyDescent="0.35">
      <c r="A13" s="299"/>
      <c r="B13" s="467"/>
      <c r="C13" s="303"/>
      <c r="D13" s="299"/>
      <c r="E13" s="299"/>
      <c r="F13" s="299"/>
      <c r="G13" s="299"/>
      <c r="H13" s="299"/>
      <c r="I13" s="299"/>
      <c r="J13" s="299"/>
      <c r="K13" s="299"/>
      <c r="L13" s="299"/>
      <c r="M13" s="299"/>
      <c r="N13" s="299"/>
      <c r="O13" s="299"/>
      <c r="P13" s="299"/>
      <c r="Q13" s="299"/>
      <c r="R13" s="299"/>
    </row>
    <row r="14" spans="1:18" x14ac:dyDescent="0.35">
      <c r="A14" s="299"/>
      <c r="B14" s="299"/>
      <c r="C14" s="303"/>
      <c r="D14" s="299"/>
      <c r="E14" s="299"/>
      <c r="F14" s="299"/>
      <c r="G14" s="299"/>
      <c r="H14" s="299"/>
      <c r="I14" s="299"/>
      <c r="J14" s="299"/>
      <c r="K14" s="299"/>
      <c r="L14" s="299"/>
      <c r="M14" s="299"/>
      <c r="N14" s="299"/>
      <c r="O14" s="299"/>
      <c r="P14" s="299"/>
      <c r="Q14" s="299"/>
      <c r="R14" s="299"/>
    </row>
    <row r="15" spans="1:18" x14ac:dyDescent="0.35">
      <c r="A15" s="299"/>
      <c r="B15" s="299"/>
      <c r="C15" s="299"/>
      <c r="D15" s="299"/>
      <c r="E15" s="299"/>
      <c r="F15" s="299"/>
      <c r="G15" s="299"/>
      <c r="H15" s="299"/>
      <c r="I15" s="299"/>
      <c r="J15" s="299"/>
      <c r="K15" s="299"/>
      <c r="L15" s="299"/>
      <c r="M15" s="299"/>
      <c r="N15" s="299"/>
      <c r="O15" s="299"/>
      <c r="P15" s="299"/>
      <c r="Q15" s="299"/>
      <c r="R15" s="299"/>
    </row>
    <row r="16" spans="1:18" x14ac:dyDescent="0.35">
      <c r="A16" s="299"/>
      <c r="B16" s="299"/>
      <c r="C16" s="299"/>
      <c r="D16" s="299"/>
      <c r="E16" s="299"/>
      <c r="F16" s="299"/>
      <c r="G16" s="299"/>
      <c r="H16" s="299"/>
      <c r="I16" s="299"/>
      <c r="J16" s="299"/>
      <c r="K16" s="299"/>
      <c r="L16" s="299"/>
      <c r="M16" s="299"/>
      <c r="N16" s="299"/>
      <c r="O16" s="299"/>
      <c r="P16" s="299"/>
      <c r="Q16" s="299"/>
      <c r="R16" s="299"/>
    </row>
    <row r="17" spans="1:18" x14ac:dyDescent="0.35">
      <c r="A17" s="299"/>
      <c r="B17" s="299"/>
      <c r="C17" s="299"/>
      <c r="D17" s="299"/>
      <c r="E17" s="299"/>
      <c r="F17" s="299"/>
      <c r="G17" s="299"/>
      <c r="H17" s="299"/>
      <c r="I17" s="299"/>
      <c r="J17" s="299"/>
      <c r="K17" s="299"/>
      <c r="L17" s="299"/>
      <c r="M17" s="299"/>
      <c r="N17" s="299"/>
      <c r="O17" s="299"/>
      <c r="P17" s="299"/>
      <c r="Q17" s="299"/>
      <c r="R17" s="299"/>
    </row>
    <row r="18" spans="1:18" x14ac:dyDescent="0.35">
      <c r="A18" s="299"/>
      <c r="B18" s="299"/>
      <c r="C18" s="299"/>
      <c r="D18" s="299"/>
      <c r="E18" s="299"/>
      <c r="F18" s="299"/>
      <c r="G18" s="299"/>
      <c r="H18" s="299"/>
      <c r="I18" s="299"/>
      <c r="J18" s="299"/>
      <c r="K18" s="299"/>
      <c r="L18" s="299"/>
      <c r="M18" s="299"/>
      <c r="N18" s="299"/>
      <c r="O18" s="299"/>
      <c r="P18" s="299"/>
      <c r="Q18" s="299"/>
      <c r="R18" s="299"/>
    </row>
    <row r="19" spans="1:18" x14ac:dyDescent="0.35">
      <c r="A19" s="299"/>
      <c r="B19" s="299"/>
      <c r="C19" s="299"/>
      <c r="D19" s="299"/>
      <c r="E19" s="299"/>
      <c r="F19" s="299"/>
      <c r="G19" s="299"/>
      <c r="H19" s="299"/>
      <c r="I19" s="299"/>
      <c r="J19" s="299"/>
      <c r="K19" s="299"/>
      <c r="L19" s="299"/>
      <c r="M19" s="299"/>
      <c r="N19" s="299"/>
      <c r="O19" s="299"/>
      <c r="P19" s="299"/>
      <c r="Q19" s="299"/>
      <c r="R19" s="299"/>
    </row>
    <row r="20" spans="1:18" x14ac:dyDescent="0.35">
      <c r="A20" s="299"/>
      <c r="B20" s="299"/>
      <c r="C20" s="299"/>
      <c r="D20" s="299"/>
      <c r="E20" s="299"/>
      <c r="F20" s="299"/>
      <c r="G20" s="299"/>
      <c r="H20" s="299"/>
      <c r="I20" s="299"/>
      <c r="J20" s="299"/>
      <c r="K20" s="299"/>
      <c r="L20" s="299"/>
      <c r="M20" s="299"/>
      <c r="N20" s="299"/>
      <c r="O20" s="299"/>
      <c r="P20" s="299"/>
      <c r="Q20" s="299"/>
      <c r="R20" s="299"/>
    </row>
    <row r="21" spans="1:18" x14ac:dyDescent="0.35">
      <c r="A21" s="299"/>
      <c r="B21" s="299"/>
      <c r="C21" s="522" t="s">
        <v>1289</v>
      </c>
      <c r="D21" s="299"/>
      <c r="E21" s="299"/>
      <c r="F21" s="299"/>
      <c r="G21" s="299"/>
      <c r="H21" s="299"/>
      <c r="I21" s="299"/>
      <c r="J21" s="299"/>
      <c r="K21" s="299"/>
      <c r="L21" s="299"/>
      <c r="M21" s="299"/>
      <c r="N21" s="299"/>
      <c r="O21" s="299"/>
      <c r="P21" s="299"/>
      <c r="Q21" s="299"/>
      <c r="R21" s="299"/>
    </row>
    <row r="22" spans="1:18" x14ac:dyDescent="0.35">
      <c r="A22" s="299"/>
      <c r="B22" s="299"/>
      <c r="C22" s="299"/>
      <c r="D22" s="303"/>
      <c r="E22" s="299"/>
      <c r="F22" s="299"/>
      <c r="G22" s="299"/>
      <c r="H22" s="299"/>
      <c r="I22" s="299"/>
      <c r="J22" s="299"/>
      <c r="K22" s="299"/>
      <c r="L22" s="299"/>
      <c r="M22" s="299"/>
      <c r="N22" s="299"/>
      <c r="O22" s="299"/>
      <c r="P22" s="299"/>
      <c r="Q22" s="299"/>
      <c r="R22" s="299"/>
    </row>
    <row r="23" spans="1:18" x14ac:dyDescent="0.35">
      <c r="A23" s="299"/>
      <c r="B23" s="299"/>
      <c r="C23" s="523"/>
      <c r="D23" s="190" t="s">
        <v>1290</v>
      </c>
      <c r="E23" s="190" t="s">
        <v>1291</v>
      </c>
      <c r="F23" s="190" t="s">
        <v>1292</v>
      </c>
      <c r="G23" s="190" t="s">
        <v>627</v>
      </c>
      <c r="H23" s="299"/>
      <c r="I23" s="299"/>
      <c r="J23" s="299"/>
      <c r="K23" s="299"/>
      <c r="L23" s="299"/>
      <c r="M23" s="299"/>
      <c r="N23" s="299"/>
      <c r="O23" s="299"/>
      <c r="P23" s="299"/>
      <c r="Q23" s="299"/>
      <c r="R23" s="299"/>
    </row>
    <row r="24" spans="1:18" x14ac:dyDescent="0.35">
      <c r="A24" s="299"/>
      <c r="B24" s="299"/>
      <c r="C24" s="475" t="s">
        <v>490</v>
      </c>
      <c r="D24" s="524">
        <f>+P30</f>
        <v>0.56000000000000005</v>
      </c>
      <c r="E24" s="475">
        <f>+P31</f>
        <v>0.9</v>
      </c>
      <c r="F24" s="475">
        <f>+P32</f>
        <v>1.25</v>
      </c>
      <c r="G24" s="523">
        <f>+P33</f>
        <v>1.1818181818181819</v>
      </c>
      <c r="H24" s="299"/>
      <c r="I24" s="299"/>
      <c r="J24" s="299"/>
      <c r="K24" s="299"/>
      <c r="L24" s="299"/>
      <c r="M24" s="299"/>
      <c r="N24" s="299"/>
      <c r="O24" s="299"/>
      <c r="P24" s="299"/>
      <c r="Q24" s="299"/>
      <c r="R24" s="299"/>
    </row>
    <row r="25" spans="1:18" x14ac:dyDescent="0.35">
      <c r="A25" s="299"/>
      <c r="B25" s="303"/>
      <c r="C25" s="475"/>
      <c r="D25" s="467"/>
      <c r="E25" s="467"/>
      <c r="F25" s="467"/>
      <c r="G25" s="467"/>
      <c r="H25" s="299"/>
      <c r="I25" s="299"/>
      <c r="J25" s="299"/>
      <c r="K25" s="299"/>
      <c r="L25" s="299"/>
      <c r="M25" s="299"/>
      <c r="N25" s="299"/>
      <c r="O25" s="299"/>
      <c r="P25" s="299"/>
      <c r="Q25" s="299"/>
      <c r="R25" s="299"/>
    </row>
    <row r="26" spans="1:18" x14ac:dyDescent="0.35">
      <c r="A26" s="299"/>
      <c r="B26" s="525"/>
      <c r="C26" s="525"/>
      <c r="D26" s="525"/>
      <c r="E26" s="525"/>
      <c r="F26" s="525"/>
      <c r="G26" s="525"/>
      <c r="H26" s="525"/>
      <c r="I26" s="525"/>
      <c r="J26" s="525"/>
      <c r="K26" s="525"/>
      <c r="L26" s="525"/>
      <c r="M26" s="299"/>
      <c r="N26" s="299"/>
      <c r="O26" s="299"/>
      <c r="P26" s="299"/>
      <c r="Q26" s="299"/>
      <c r="R26" s="299"/>
    </row>
    <row r="27" spans="1:18" x14ac:dyDescent="0.35">
      <c r="A27" s="299"/>
      <c r="B27" s="299"/>
      <c r="C27" s="299"/>
      <c r="D27" s="299"/>
      <c r="E27" s="299"/>
      <c r="F27" s="299"/>
      <c r="G27" s="299"/>
      <c r="H27" s="299"/>
      <c r="I27" s="299"/>
      <c r="J27" s="299"/>
      <c r="K27" s="299"/>
      <c r="L27" s="299"/>
      <c r="M27" s="299"/>
      <c r="N27" s="299"/>
      <c r="O27" s="299"/>
      <c r="P27" s="299"/>
      <c r="Q27" s="299"/>
      <c r="R27" s="299"/>
    </row>
    <row r="28" spans="1:18" x14ac:dyDescent="0.35">
      <c r="A28" s="299"/>
      <c r="B28" s="299"/>
      <c r="C28" s="122" t="s">
        <v>628</v>
      </c>
      <c r="D28" s="299"/>
      <c r="E28" s="299"/>
      <c r="F28" s="299"/>
      <c r="G28" s="299"/>
      <c r="H28" s="299"/>
      <c r="I28" s="299"/>
      <c r="J28" s="299"/>
      <c r="K28" s="299"/>
      <c r="L28" s="299"/>
      <c r="M28" s="299"/>
      <c r="N28" s="299"/>
      <c r="O28" s="299"/>
      <c r="P28" s="299"/>
      <c r="Q28" s="299"/>
      <c r="R28" s="299"/>
    </row>
    <row r="29" spans="1:18" x14ac:dyDescent="0.35">
      <c r="A29" s="299"/>
      <c r="B29" s="610"/>
      <c r="C29" s="654" t="s">
        <v>0</v>
      </c>
      <c r="D29" s="654" t="s">
        <v>1</v>
      </c>
      <c r="E29" s="654" t="s">
        <v>2</v>
      </c>
      <c r="F29" s="654" t="s">
        <v>3</v>
      </c>
      <c r="G29" s="654" t="s">
        <v>4</v>
      </c>
      <c r="H29" s="654" t="s">
        <v>5</v>
      </c>
      <c r="I29" s="654" t="s">
        <v>6</v>
      </c>
      <c r="J29" s="654" t="s">
        <v>7</v>
      </c>
      <c r="K29" s="654" t="s">
        <v>8</v>
      </c>
      <c r="L29" s="654" t="s">
        <v>9</v>
      </c>
      <c r="M29" s="654" t="s">
        <v>10</v>
      </c>
      <c r="N29" s="654" t="s">
        <v>11</v>
      </c>
      <c r="O29" s="654" t="s">
        <v>12</v>
      </c>
      <c r="P29" s="654" t="s">
        <v>146</v>
      </c>
      <c r="Q29" s="299"/>
      <c r="R29" s="299"/>
    </row>
    <row r="30" spans="1:18" ht="24" x14ac:dyDescent="0.35">
      <c r="A30" s="299"/>
      <c r="B30" s="665" t="s">
        <v>1290</v>
      </c>
      <c r="C30" s="654"/>
      <c r="D30" s="544"/>
      <c r="E30" s="654">
        <v>1</v>
      </c>
      <c r="F30" s="544"/>
      <c r="G30" s="654">
        <v>9</v>
      </c>
      <c r="H30" s="544"/>
      <c r="I30" s="544"/>
      <c r="J30" s="654"/>
      <c r="K30" s="654">
        <v>3</v>
      </c>
      <c r="L30" s="654">
        <v>1</v>
      </c>
      <c r="M30" s="654"/>
      <c r="N30" s="666"/>
      <c r="O30" s="557">
        <f>+SUM(C30:N30)</f>
        <v>14</v>
      </c>
      <c r="P30" s="557">
        <f>+O30/25</f>
        <v>0.56000000000000005</v>
      </c>
      <c r="Q30" s="299"/>
      <c r="R30" s="299"/>
    </row>
    <row r="31" spans="1:18" ht="24" x14ac:dyDescent="0.35">
      <c r="A31" s="299"/>
      <c r="B31" s="665" t="s">
        <v>1291</v>
      </c>
      <c r="C31" s="654"/>
      <c r="D31" s="544"/>
      <c r="E31" s="544"/>
      <c r="F31" s="544"/>
      <c r="G31" s="654">
        <v>9</v>
      </c>
      <c r="H31" s="544"/>
      <c r="I31" s="654">
        <v>3</v>
      </c>
      <c r="J31" s="654">
        <v>1</v>
      </c>
      <c r="K31" s="654">
        <v>4</v>
      </c>
      <c r="L31" s="654">
        <v>1</v>
      </c>
      <c r="M31" s="654"/>
      <c r="N31" s="666"/>
      <c r="O31" s="557">
        <f>+SUM(C31:N31)</f>
        <v>18</v>
      </c>
      <c r="P31" s="557">
        <f>+O31/20</f>
        <v>0.9</v>
      </c>
      <c r="Q31" s="299"/>
      <c r="R31" s="299"/>
    </row>
    <row r="32" spans="1:18" ht="24" x14ac:dyDescent="0.35">
      <c r="A32" s="299"/>
      <c r="B32" s="665" t="s">
        <v>1292</v>
      </c>
      <c r="C32" s="544">
        <f>+SUM(C38:C43)</f>
        <v>0</v>
      </c>
      <c r="D32" s="544">
        <f t="shared" ref="D32:N32" si="1">+SUM(D38:D43)</f>
        <v>0</v>
      </c>
      <c r="E32" s="544">
        <f t="shared" si="1"/>
        <v>0</v>
      </c>
      <c r="F32" s="544">
        <f t="shared" si="1"/>
        <v>0</v>
      </c>
      <c r="G32" s="544">
        <f t="shared" si="1"/>
        <v>23</v>
      </c>
      <c r="H32" s="544">
        <f t="shared" si="1"/>
        <v>0</v>
      </c>
      <c r="I32" s="544">
        <f t="shared" si="1"/>
        <v>0</v>
      </c>
      <c r="J32" s="544">
        <f t="shared" si="1"/>
        <v>0</v>
      </c>
      <c r="K32" s="544">
        <f t="shared" si="1"/>
        <v>2</v>
      </c>
      <c r="L32" s="544">
        <f t="shared" si="1"/>
        <v>0</v>
      </c>
      <c r="M32" s="544">
        <f t="shared" si="1"/>
        <v>0</v>
      </c>
      <c r="N32" s="544">
        <f t="shared" si="1"/>
        <v>0</v>
      </c>
      <c r="O32" s="557">
        <f>+SUM(C32:N32)</f>
        <v>25</v>
      </c>
      <c r="P32" s="557">
        <f>+O32/20</f>
        <v>1.25</v>
      </c>
      <c r="Q32" s="299"/>
      <c r="R32" s="299"/>
    </row>
    <row r="33" spans="1:18" ht="24" x14ac:dyDescent="0.35">
      <c r="A33" s="299"/>
      <c r="B33" s="619" t="s">
        <v>627</v>
      </c>
      <c r="C33" s="550">
        <f>+SUM(C44:C54)</f>
        <v>0</v>
      </c>
      <c r="D33" s="550">
        <f t="shared" ref="D33:N33" si="2">+SUM(D44:D54)</f>
        <v>0</v>
      </c>
      <c r="E33" s="550">
        <f t="shared" si="2"/>
        <v>0</v>
      </c>
      <c r="F33" s="550">
        <f t="shared" si="2"/>
        <v>2</v>
      </c>
      <c r="G33" s="550">
        <f t="shared" si="2"/>
        <v>10</v>
      </c>
      <c r="H33" s="550">
        <f t="shared" si="2"/>
        <v>0</v>
      </c>
      <c r="I33" s="550">
        <f t="shared" si="2"/>
        <v>0</v>
      </c>
      <c r="J33" s="550">
        <f t="shared" si="2"/>
        <v>0</v>
      </c>
      <c r="K33" s="550">
        <f t="shared" si="2"/>
        <v>1</v>
      </c>
      <c r="L33" s="550">
        <f t="shared" si="2"/>
        <v>0</v>
      </c>
      <c r="M33" s="550">
        <f t="shared" si="2"/>
        <v>0</v>
      </c>
      <c r="N33" s="550">
        <f t="shared" si="2"/>
        <v>0</v>
      </c>
      <c r="O33" s="557">
        <f>+SUM(C33:N33)</f>
        <v>13</v>
      </c>
      <c r="P33" s="667">
        <f>+O33/11</f>
        <v>1.1818181818181819</v>
      </c>
      <c r="Q33" s="299"/>
      <c r="R33" s="299"/>
    </row>
    <row r="34" spans="1:18" x14ac:dyDescent="0.35">
      <c r="A34" s="299"/>
      <c r="B34" s="668" t="s">
        <v>12</v>
      </c>
      <c r="C34" s="669">
        <f>+SUM(C30:C33)</f>
        <v>0</v>
      </c>
      <c r="D34" s="669">
        <f t="shared" ref="D34:O34" si="3">+SUM(D30:D33)</f>
        <v>0</v>
      </c>
      <c r="E34" s="669">
        <f t="shared" si="3"/>
        <v>1</v>
      </c>
      <c r="F34" s="669">
        <f t="shared" si="3"/>
        <v>2</v>
      </c>
      <c r="G34" s="669">
        <f t="shared" si="3"/>
        <v>51</v>
      </c>
      <c r="H34" s="669">
        <f t="shared" si="3"/>
        <v>0</v>
      </c>
      <c r="I34" s="669">
        <f t="shared" si="3"/>
        <v>3</v>
      </c>
      <c r="J34" s="669">
        <f t="shared" si="3"/>
        <v>1</v>
      </c>
      <c r="K34" s="669">
        <f t="shared" si="3"/>
        <v>10</v>
      </c>
      <c r="L34" s="669">
        <f t="shared" si="3"/>
        <v>2</v>
      </c>
      <c r="M34" s="669">
        <f t="shared" si="3"/>
        <v>0</v>
      </c>
      <c r="N34" s="669">
        <f t="shared" si="3"/>
        <v>0</v>
      </c>
      <c r="O34" s="669">
        <f t="shared" si="3"/>
        <v>70</v>
      </c>
      <c r="P34" s="557"/>
      <c r="Q34" s="299"/>
      <c r="R34" s="299"/>
    </row>
    <row r="35" spans="1:18" x14ac:dyDescent="0.35">
      <c r="A35" s="299"/>
      <c r="B35" s="666"/>
      <c r="C35" s="619"/>
      <c r="D35" s="666"/>
      <c r="E35" s="666"/>
      <c r="F35" s="666"/>
      <c r="G35" s="666"/>
      <c r="H35" s="666"/>
      <c r="I35" s="666"/>
      <c r="J35" s="666"/>
      <c r="K35" s="666"/>
      <c r="L35" s="666"/>
      <c r="M35" s="666"/>
      <c r="N35" s="666"/>
      <c r="O35" s="666"/>
      <c r="P35" s="666"/>
      <c r="Q35" s="299"/>
      <c r="R35" s="299"/>
    </row>
    <row r="36" spans="1:18" x14ac:dyDescent="0.35">
      <c r="A36" s="299"/>
      <c r="B36" s="666"/>
      <c r="C36" s="666"/>
      <c r="D36" s="666"/>
      <c r="E36" s="666"/>
      <c r="F36" s="666"/>
      <c r="G36" s="666"/>
      <c r="H36" s="666"/>
      <c r="I36" s="666"/>
      <c r="J36" s="666"/>
      <c r="K36" s="666"/>
      <c r="L36" s="666"/>
      <c r="M36" s="666"/>
      <c r="N36" s="666"/>
      <c r="O36" s="666"/>
      <c r="P36" s="666"/>
      <c r="Q36" s="299"/>
      <c r="R36" s="299"/>
    </row>
    <row r="37" spans="1:18" x14ac:dyDescent="0.35">
      <c r="A37" s="299"/>
      <c r="B37" s="666"/>
      <c r="C37" s="544" t="s">
        <v>0</v>
      </c>
      <c r="D37" s="544" t="s">
        <v>1</v>
      </c>
      <c r="E37" s="544" t="s">
        <v>2</v>
      </c>
      <c r="F37" s="544" t="s">
        <v>3</v>
      </c>
      <c r="G37" s="544" t="s">
        <v>4</v>
      </c>
      <c r="H37" s="544" t="s">
        <v>5</v>
      </c>
      <c r="I37" s="544" t="s">
        <v>6</v>
      </c>
      <c r="J37" s="544" t="s">
        <v>7</v>
      </c>
      <c r="K37" s="544" t="s">
        <v>8</v>
      </c>
      <c r="L37" s="544" t="s">
        <v>9</v>
      </c>
      <c r="M37" s="544" t="s">
        <v>10</v>
      </c>
      <c r="N37" s="544" t="s">
        <v>11</v>
      </c>
      <c r="O37" s="666"/>
      <c r="P37" s="666"/>
      <c r="Q37" s="299"/>
      <c r="R37" s="299"/>
    </row>
    <row r="38" spans="1:18" s="66" customFormat="1" x14ac:dyDescent="0.35">
      <c r="A38" s="299"/>
      <c r="B38" s="670" t="s">
        <v>645</v>
      </c>
      <c r="C38" s="671"/>
      <c r="D38" s="671"/>
      <c r="E38" s="671"/>
      <c r="F38" s="671"/>
      <c r="G38" s="671">
        <v>21</v>
      </c>
      <c r="H38" s="671"/>
      <c r="I38" s="671"/>
      <c r="J38" s="671"/>
      <c r="K38" s="671">
        <v>1</v>
      </c>
      <c r="L38" s="671"/>
      <c r="M38" s="671"/>
      <c r="N38" s="671"/>
      <c r="O38" s="672" t="s">
        <v>1293</v>
      </c>
      <c r="P38" s="666"/>
      <c r="Q38" s="299"/>
      <c r="R38" s="299"/>
    </row>
    <row r="39" spans="1:18" x14ac:dyDescent="0.35">
      <c r="A39" s="299"/>
      <c r="B39" s="558">
        <v>1995</v>
      </c>
      <c r="C39" s="559"/>
      <c r="D39" s="559"/>
      <c r="E39" s="559"/>
      <c r="F39" s="559"/>
      <c r="G39" s="559">
        <v>1</v>
      </c>
      <c r="H39" s="559"/>
      <c r="I39" s="559"/>
      <c r="J39" s="559"/>
      <c r="K39" s="559">
        <v>1</v>
      </c>
      <c r="L39" s="559"/>
      <c r="M39" s="559"/>
      <c r="N39" s="559"/>
      <c r="O39" s="666" t="s">
        <v>679</v>
      </c>
      <c r="P39" s="666"/>
      <c r="Q39" s="299"/>
      <c r="R39" s="299"/>
    </row>
    <row r="40" spans="1:18" x14ac:dyDescent="0.35">
      <c r="A40" s="299"/>
      <c r="B40" s="558">
        <f>+B39+1</f>
        <v>1996</v>
      </c>
      <c r="C40" s="559"/>
      <c r="D40" s="559"/>
      <c r="E40" s="559"/>
      <c r="F40" s="559"/>
      <c r="G40" s="559"/>
      <c r="H40" s="559"/>
      <c r="I40" s="559"/>
      <c r="J40" s="559"/>
      <c r="K40" s="559"/>
      <c r="L40" s="559"/>
      <c r="M40" s="559"/>
      <c r="N40" s="559"/>
      <c r="O40" s="666"/>
      <c r="P40" s="666"/>
      <c r="Q40" s="299"/>
      <c r="R40" s="299"/>
    </row>
    <row r="41" spans="1:18" x14ac:dyDescent="0.35">
      <c r="A41" s="299"/>
      <c r="B41" s="558">
        <f t="shared" ref="B41:B55" si="4">+B40+1</f>
        <v>1997</v>
      </c>
      <c r="C41" s="559"/>
      <c r="D41" s="559"/>
      <c r="E41" s="559"/>
      <c r="F41" s="559"/>
      <c r="G41" s="559"/>
      <c r="H41" s="559"/>
      <c r="I41" s="559"/>
      <c r="J41" s="559"/>
      <c r="K41" s="559"/>
      <c r="L41" s="559"/>
      <c r="M41" s="559"/>
      <c r="N41" s="559"/>
      <c r="O41" s="666"/>
      <c r="P41" s="666"/>
      <c r="Q41" s="299"/>
      <c r="R41" s="299"/>
    </row>
    <row r="42" spans="1:18" x14ac:dyDescent="0.35">
      <c r="A42" s="299"/>
      <c r="B42" s="558">
        <f t="shared" si="4"/>
        <v>1998</v>
      </c>
      <c r="C42" s="559"/>
      <c r="D42" s="559"/>
      <c r="E42" s="559"/>
      <c r="F42" s="559"/>
      <c r="G42" s="559"/>
      <c r="H42" s="559"/>
      <c r="I42" s="559"/>
      <c r="J42" s="559"/>
      <c r="K42" s="559"/>
      <c r="L42" s="559"/>
      <c r="M42" s="559"/>
      <c r="N42" s="559"/>
      <c r="O42" s="666"/>
      <c r="P42" s="666"/>
      <c r="Q42" s="299"/>
      <c r="R42" s="299"/>
    </row>
    <row r="43" spans="1:18" x14ac:dyDescent="0.35">
      <c r="A43" s="299"/>
      <c r="B43" s="558">
        <f t="shared" si="4"/>
        <v>1999</v>
      </c>
      <c r="C43" s="559"/>
      <c r="D43" s="559"/>
      <c r="E43" s="559"/>
      <c r="F43" s="559"/>
      <c r="G43" s="559">
        <v>1</v>
      </c>
      <c r="H43" s="559"/>
      <c r="I43" s="559"/>
      <c r="J43" s="559"/>
      <c r="K43" s="559"/>
      <c r="L43" s="559"/>
      <c r="M43" s="559"/>
      <c r="N43" s="559"/>
      <c r="O43" s="666" t="s">
        <v>680</v>
      </c>
      <c r="P43" s="666"/>
      <c r="Q43" s="299"/>
      <c r="R43" s="299"/>
    </row>
    <row r="44" spans="1:18" x14ac:dyDescent="0.35">
      <c r="A44" s="299"/>
      <c r="B44" s="558">
        <f t="shared" si="4"/>
        <v>2000</v>
      </c>
      <c r="C44" s="559"/>
      <c r="D44" s="559"/>
      <c r="E44" s="559"/>
      <c r="F44" s="559"/>
      <c r="G44" s="559"/>
      <c r="H44" s="559"/>
      <c r="I44" s="559"/>
      <c r="J44" s="559"/>
      <c r="K44" s="559"/>
      <c r="L44" s="559"/>
      <c r="M44" s="559"/>
      <c r="N44" s="559"/>
      <c r="O44" s="666"/>
      <c r="P44" s="666"/>
      <c r="Q44" s="299"/>
      <c r="R44" s="299"/>
    </row>
    <row r="45" spans="1:18" x14ac:dyDescent="0.35">
      <c r="A45" s="299"/>
      <c r="B45" s="558">
        <f t="shared" si="4"/>
        <v>2001</v>
      </c>
      <c r="C45" s="559"/>
      <c r="D45" s="559"/>
      <c r="E45" s="559"/>
      <c r="F45" s="559"/>
      <c r="G45" s="559">
        <v>2</v>
      </c>
      <c r="H45" s="559"/>
      <c r="I45" s="559"/>
      <c r="J45" s="559"/>
      <c r="K45" s="559">
        <v>1</v>
      </c>
      <c r="L45" s="559"/>
      <c r="M45" s="559"/>
      <c r="N45" s="559"/>
      <c r="O45" s="666" t="s">
        <v>681</v>
      </c>
      <c r="P45" s="666"/>
      <c r="Q45" s="299"/>
      <c r="R45" s="299"/>
    </row>
    <row r="46" spans="1:18" x14ac:dyDescent="0.35">
      <c r="A46" s="299"/>
      <c r="B46" s="558">
        <f t="shared" si="4"/>
        <v>2002</v>
      </c>
      <c r="C46" s="559"/>
      <c r="D46" s="559"/>
      <c r="E46" s="559"/>
      <c r="F46" s="559"/>
      <c r="G46" s="559">
        <v>2</v>
      </c>
      <c r="H46" s="559"/>
      <c r="I46" s="559"/>
      <c r="J46" s="559"/>
      <c r="K46" s="559"/>
      <c r="L46" s="559"/>
      <c r="M46" s="559"/>
      <c r="N46" s="559"/>
      <c r="O46" s="666" t="s">
        <v>682</v>
      </c>
      <c r="P46" s="666"/>
      <c r="Q46" s="299"/>
      <c r="R46" s="299"/>
    </row>
    <row r="47" spans="1:18" x14ac:dyDescent="0.35">
      <c r="A47" s="299"/>
      <c r="B47" s="558">
        <f t="shared" si="4"/>
        <v>2003</v>
      </c>
      <c r="C47" s="559"/>
      <c r="D47" s="559"/>
      <c r="E47" s="559"/>
      <c r="F47" s="559">
        <v>2</v>
      </c>
      <c r="G47" s="559"/>
      <c r="H47" s="559"/>
      <c r="I47" s="559"/>
      <c r="J47" s="559"/>
      <c r="K47" s="559"/>
      <c r="L47" s="559"/>
      <c r="M47" s="559"/>
      <c r="N47" s="559"/>
      <c r="O47" s="666" t="s">
        <v>683</v>
      </c>
      <c r="P47" s="666"/>
      <c r="Q47" s="299"/>
      <c r="R47" s="299"/>
    </row>
    <row r="48" spans="1:18" x14ac:dyDescent="0.35">
      <c r="A48" s="299"/>
      <c r="B48" s="558">
        <f t="shared" si="4"/>
        <v>2004</v>
      </c>
      <c r="C48" s="559"/>
      <c r="D48" s="559"/>
      <c r="E48" s="559"/>
      <c r="F48" s="559"/>
      <c r="G48" s="559">
        <v>3</v>
      </c>
      <c r="H48" s="559"/>
      <c r="I48" s="559"/>
      <c r="J48" s="559"/>
      <c r="K48" s="559"/>
      <c r="L48" s="559"/>
      <c r="M48" s="559"/>
      <c r="N48" s="559"/>
      <c r="O48" s="666" t="s">
        <v>684</v>
      </c>
      <c r="P48" s="666"/>
      <c r="Q48" s="299"/>
      <c r="R48" s="299"/>
    </row>
    <row r="49" spans="1:18" x14ac:dyDescent="0.35">
      <c r="A49" s="299"/>
      <c r="B49" s="558">
        <f t="shared" si="4"/>
        <v>2005</v>
      </c>
      <c r="C49" s="559"/>
      <c r="D49" s="559"/>
      <c r="E49" s="559"/>
      <c r="F49" s="559"/>
      <c r="G49" s="559">
        <v>2</v>
      </c>
      <c r="H49" s="559"/>
      <c r="I49" s="559"/>
      <c r="J49" s="559"/>
      <c r="K49" s="559"/>
      <c r="L49" s="559"/>
      <c r="M49" s="559"/>
      <c r="N49" s="559"/>
      <c r="O49" s="666" t="s">
        <v>685</v>
      </c>
      <c r="P49" s="666"/>
      <c r="Q49" s="299"/>
      <c r="R49" s="299"/>
    </row>
    <row r="50" spans="1:18" x14ac:dyDescent="0.35">
      <c r="A50" s="299"/>
      <c r="B50" s="558">
        <f t="shared" si="4"/>
        <v>2006</v>
      </c>
      <c r="C50" s="559"/>
      <c r="D50" s="559"/>
      <c r="E50" s="559"/>
      <c r="F50" s="559"/>
      <c r="G50" s="559"/>
      <c r="H50" s="559"/>
      <c r="I50" s="559"/>
      <c r="J50" s="559"/>
      <c r="K50" s="559"/>
      <c r="L50" s="559"/>
      <c r="M50" s="559"/>
      <c r="N50" s="559"/>
      <c r="O50" s="666"/>
      <c r="P50" s="666"/>
      <c r="Q50" s="299"/>
      <c r="R50" s="299"/>
    </row>
    <row r="51" spans="1:18" x14ac:dyDescent="0.35">
      <c r="A51" s="299"/>
      <c r="B51" s="558">
        <f t="shared" si="4"/>
        <v>2007</v>
      </c>
      <c r="C51" s="559"/>
      <c r="D51" s="559"/>
      <c r="E51" s="559"/>
      <c r="F51" s="559"/>
      <c r="G51" s="559"/>
      <c r="H51" s="559"/>
      <c r="I51" s="559"/>
      <c r="J51" s="559"/>
      <c r="K51" s="559"/>
      <c r="L51" s="559"/>
      <c r="M51" s="559"/>
      <c r="N51" s="559"/>
      <c r="O51" s="666"/>
      <c r="P51" s="666"/>
      <c r="Q51" s="299"/>
      <c r="R51" s="299"/>
    </row>
    <row r="52" spans="1:18" x14ac:dyDescent="0.35">
      <c r="A52" s="299"/>
      <c r="B52" s="558">
        <f t="shared" si="4"/>
        <v>2008</v>
      </c>
      <c r="C52" s="559"/>
      <c r="D52" s="559"/>
      <c r="E52" s="559"/>
      <c r="F52" s="559"/>
      <c r="G52" s="559"/>
      <c r="H52" s="559"/>
      <c r="I52" s="559"/>
      <c r="J52" s="559"/>
      <c r="K52" s="559"/>
      <c r="L52" s="559"/>
      <c r="M52" s="559"/>
      <c r="N52" s="559"/>
      <c r="O52" s="666"/>
      <c r="P52" s="666"/>
      <c r="Q52" s="299"/>
      <c r="R52" s="299"/>
    </row>
    <row r="53" spans="1:18" x14ac:dyDescent="0.35">
      <c r="A53" s="299"/>
      <c r="B53" s="558">
        <f t="shared" si="4"/>
        <v>2009</v>
      </c>
      <c r="C53" s="559"/>
      <c r="D53" s="559"/>
      <c r="E53" s="559"/>
      <c r="F53" s="559"/>
      <c r="G53" s="559"/>
      <c r="H53" s="559"/>
      <c r="I53" s="559"/>
      <c r="J53" s="559"/>
      <c r="K53" s="559"/>
      <c r="L53" s="559"/>
      <c r="M53" s="559"/>
      <c r="N53" s="559"/>
      <c r="O53" s="666"/>
      <c r="P53" s="666"/>
      <c r="Q53" s="299"/>
      <c r="R53" s="299"/>
    </row>
    <row r="54" spans="1:18" x14ac:dyDescent="0.35">
      <c r="A54" s="299"/>
      <c r="B54" s="558">
        <f t="shared" si="4"/>
        <v>2010</v>
      </c>
      <c r="C54" s="559"/>
      <c r="D54" s="559"/>
      <c r="E54" s="559"/>
      <c r="F54" s="559"/>
      <c r="G54" s="559">
        <v>1</v>
      </c>
      <c r="H54" s="559"/>
      <c r="I54" s="559"/>
      <c r="J54" s="559"/>
      <c r="K54" s="559"/>
      <c r="L54" s="559"/>
      <c r="M54" s="559"/>
      <c r="N54" s="559"/>
      <c r="O54" s="666" t="s">
        <v>686</v>
      </c>
      <c r="P54" s="666"/>
      <c r="Q54" s="299"/>
      <c r="R54" s="299"/>
    </row>
    <row r="55" spans="1:18" x14ac:dyDescent="0.35">
      <c r="A55" s="299"/>
      <c r="B55" s="558">
        <f t="shared" si="4"/>
        <v>2011</v>
      </c>
      <c r="C55" s="559"/>
      <c r="D55" s="559"/>
      <c r="E55" s="559"/>
      <c r="F55" s="559"/>
      <c r="G55" s="559"/>
      <c r="H55" s="559"/>
      <c r="I55" s="559"/>
      <c r="J55" s="559"/>
      <c r="K55" s="559"/>
      <c r="L55" s="559"/>
      <c r="M55" s="559"/>
      <c r="N55" s="559"/>
      <c r="O55" s="666"/>
      <c r="P55" s="666"/>
      <c r="Q55" s="299"/>
      <c r="R55" s="299"/>
    </row>
    <row r="56" spans="1:18" x14ac:dyDescent="0.35">
      <c r="A56" s="299"/>
      <c r="B56" s="299"/>
      <c r="C56" s="303"/>
      <c r="D56" s="303"/>
      <c r="E56" s="303"/>
      <c r="F56" s="303"/>
      <c r="G56" s="303"/>
      <c r="H56" s="303"/>
      <c r="I56" s="303"/>
      <c r="J56" s="303"/>
      <c r="K56" s="303"/>
      <c r="L56" s="303"/>
      <c r="M56" s="303"/>
      <c r="N56" s="303"/>
      <c r="O56" s="299"/>
      <c r="P56" s="299"/>
      <c r="Q56" s="299"/>
      <c r="R56" s="299"/>
    </row>
    <row r="57" spans="1:18" x14ac:dyDescent="0.35">
      <c r="A57" s="299"/>
      <c r="B57" s="299"/>
      <c r="C57" s="303"/>
      <c r="D57" s="303"/>
      <c r="E57" s="303"/>
      <c r="F57" s="303"/>
      <c r="G57" s="303"/>
      <c r="H57" s="303"/>
      <c r="I57" s="303"/>
      <c r="J57" s="303"/>
      <c r="K57" s="303"/>
      <c r="L57" s="303"/>
      <c r="M57" s="303"/>
      <c r="N57" s="303"/>
      <c r="O57" s="299"/>
      <c r="P57" s="299"/>
      <c r="Q57" s="299"/>
      <c r="R57" s="299"/>
    </row>
    <row r="58" spans="1:18" x14ac:dyDescent="0.35">
      <c r="A58" s="299"/>
      <c r="B58" s="299"/>
      <c r="C58" s="303"/>
      <c r="D58" s="303"/>
      <c r="E58" s="303"/>
      <c r="F58" s="303"/>
      <c r="G58" s="303"/>
      <c r="H58" s="303"/>
      <c r="I58" s="303"/>
      <c r="J58" s="303"/>
      <c r="K58" s="303"/>
      <c r="L58" s="303"/>
      <c r="M58" s="303"/>
      <c r="N58" s="303"/>
      <c r="O58" s="299"/>
      <c r="P58" s="299"/>
      <c r="Q58" s="299"/>
      <c r="R58" s="299"/>
    </row>
    <row r="59" spans="1:18" x14ac:dyDescent="0.35">
      <c r="A59" s="299"/>
      <c r="B59" s="299"/>
      <c r="C59" s="303"/>
      <c r="D59" s="303"/>
      <c r="E59" s="303"/>
      <c r="F59" s="303"/>
      <c r="G59" s="303"/>
      <c r="H59" s="303"/>
      <c r="I59" s="303"/>
      <c r="J59" s="303"/>
      <c r="K59" s="303"/>
      <c r="L59" s="303"/>
      <c r="M59" s="303"/>
      <c r="N59" s="303"/>
      <c r="O59" s="299"/>
      <c r="P59" s="299"/>
      <c r="Q59" s="299"/>
      <c r="R59" s="299"/>
    </row>
    <row r="60" spans="1:18" x14ac:dyDescent="0.35">
      <c r="A60" s="299"/>
      <c r="B60" s="299"/>
      <c r="C60" s="299"/>
      <c r="D60" s="299"/>
      <c r="E60" s="299"/>
      <c r="F60" s="299"/>
      <c r="G60" s="299"/>
      <c r="H60" s="299"/>
      <c r="I60" s="299"/>
      <c r="J60" s="299"/>
      <c r="K60" s="299"/>
      <c r="L60" s="299"/>
      <c r="M60" s="299"/>
      <c r="N60" s="299"/>
      <c r="O60" s="299"/>
      <c r="P60" s="299"/>
      <c r="Q60" s="299"/>
      <c r="R60" s="299"/>
    </row>
    <row r="61" spans="1:18" x14ac:dyDescent="0.35">
      <c r="A61" s="299"/>
      <c r="B61" s="299"/>
      <c r="C61" s="299"/>
      <c r="D61" s="299"/>
      <c r="E61" s="299"/>
      <c r="F61" s="299"/>
      <c r="G61" s="299"/>
      <c r="H61" s="299"/>
      <c r="I61" s="299"/>
      <c r="J61" s="299"/>
      <c r="K61" s="299"/>
      <c r="L61" s="299"/>
      <c r="M61" s="299"/>
      <c r="N61" s="299"/>
      <c r="O61" s="299"/>
      <c r="P61" s="299"/>
      <c r="Q61" s="299"/>
      <c r="R61" s="299"/>
    </row>
    <row r="62" spans="1:18" x14ac:dyDescent="0.35">
      <c r="A62" s="299"/>
      <c r="B62" s="299"/>
      <c r="C62" s="299"/>
      <c r="D62" s="299"/>
      <c r="E62" s="299"/>
      <c r="F62" s="299"/>
      <c r="G62" s="299"/>
      <c r="H62" s="299"/>
      <c r="I62" s="299"/>
      <c r="J62" s="299"/>
      <c r="K62" s="299"/>
      <c r="L62" s="299"/>
      <c r="M62" s="299"/>
      <c r="N62" s="299"/>
      <c r="O62" s="299"/>
      <c r="P62" s="299"/>
      <c r="Q62" s="299"/>
      <c r="R62" s="299"/>
    </row>
    <row r="63" spans="1:18" x14ac:dyDescent="0.35">
      <c r="A63" s="299"/>
      <c r="B63" s="299"/>
      <c r="C63" s="299"/>
      <c r="D63" s="299"/>
      <c r="E63" s="299"/>
      <c r="F63" s="299"/>
      <c r="G63" s="299"/>
      <c r="H63" s="299"/>
      <c r="I63" s="299"/>
      <c r="J63" s="299"/>
      <c r="K63" s="299"/>
      <c r="L63" s="299"/>
      <c r="M63" s="299"/>
      <c r="N63" s="299"/>
      <c r="O63" s="299"/>
      <c r="P63" s="299"/>
      <c r="Q63" s="299"/>
      <c r="R63" s="299"/>
    </row>
    <row r="64" spans="1:18" x14ac:dyDescent="0.35">
      <c r="A64" s="299"/>
      <c r="B64" s="299"/>
      <c r="C64" s="299"/>
      <c r="D64" s="299"/>
      <c r="E64" s="299"/>
      <c r="F64" s="299"/>
      <c r="G64" s="299"/>
      <c r="H64" s="299"/>
      <c r="I64" s="299"/>
      <c r="J64" s="299"/>
      <c r="K64" s="299"/>
      <c r="L64" s="299"/>
      <c r="M64" s="299"/>
      <c r="N64" s="299"/>
      <c r="O64" s="299"/>
      <c r="P64" s="299"/>
      <c r="Q64" s="299"/>
      <c r="R64" s="299"/>
    </row>
    <row r="65" spans="1:18" x14ac:dyDescent="0.35">
      <c r="A65" s="299"/>
      <c r="B65" s="299"/>
      <c r="C65" s="299"/>
      <c r="D65" s="299"/>
      <c r="E65" s="299"/>
      <c r="F65" s="299"/>
      <c r="G65" s="299"/>
      <c r="H65" s="299"/>
      <c r="I65" s="299"/>
      <c r="J65" s="299"/>
      <c r="K65" s="299"/>
      <c r="L65" s="299"/>
      <c r="M65" s="299"/>
      <c r="N65" s="299"/>
      <c r="O65" s="299"/>
      <c r="P65" s="299"/>
      <c r="Q65" s="299"/>
      <c r="R65" s="299"/>
    </row>
  </sheetData>
  <pageMargins left="0.7" right="0.7" top="0.75" bottom="0.75" header="0.3" footer="0.3"/>
  <pageSetup paperSize="9"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4"/>
  <sheetViews>
    <sheetView zoomScale="70" zoomScaleNormal="70" workbookViewId="0">
      <selection activeCell="M32" sqref="M32"/>
    </sheetView>
  </sheetViews>
  <sheetFormatPr defaultRowHeight="14.5" x14ac:dyDescent="0.35"/>
  <sheetData>
    <row r="1" spans="1:25" x14ac:dyDescent="0.35">
      <c r="A1" s="130" t="s">
        <v>629</v>
      </c>
      <c r="B1" s="127"/>
      <c r="C1" s="127"/>
      <c r="D1" s="127"/>
      <c r="E1" s="127"/>
      <c r="F1" s="127"/>
      <c r="G1" s="127"/>
      <c r="H1" s="127"/>
      <c r="I1" s="127"/>
      <c r="J1" s="127"/>
      <c r="K1" s="127"/>
      <c r="L1" s="127"/>
      <c r="M1" s="127"/>
      <c r="N1" s="127"/>
      <c r="O1" s="127"/>
      <c r="P1" s="127"/>
      <c r="Q1" s="127"/>
      <c r="R1" s="127"/>
    </row>
    <row r="2" spans="1:25" x14ac:dyDescent="0.35">
      <c r="A2" s="127"/>
      <c r="B2" s="127"/>
      <c r="C2" s="127"/>
      <c r="D2" s="127"/>
      <c r="E2" s="127"/>
      <c r="F2" s="127"/>
      <c r="G2" s="127"/>
      <c r="H2" s="127"/>
      <c r="I2" s="127"/>
      <c r="J2" s="127"/>
      <c r="K2" s="127"/>
      <c r="L2" s="127"/>
      <c r="M2" s="127"/>
      <c r="N2" s="127"/>
      <c r="O2" s="127"/>
      <c r="P2" s="127"/>
      <c r="Q2" s="127"/>
      <c r="R2" s="127"/>
    </row>
    <row r="3" spans="1:25" x14ac:dyDescent="0.35">
      <c r="A3" s="127"/>
      <c r="B3" s="127"/>
      <c r="C3" s="127"/>
      <c r="D3" s="127"/>
      <c r="E3" s="127"/>
      <c r="F3" s="127"/>
      <c r="G3" s="127"/>
      <c r="H3" s="127"/>
      <c r="I3" s="127"/>
      <c r="J3" s="127"/>
      <c r="K3" s="127"/>
      <c r="L3" s="127"/>
      <c r="M3" s="127"/>
      <c r="N3" s="127"/>
      <c r="O3" s="127"/>
      <c r="P3" s="127"/>
      <c r="Q3" s="127"/>
      <c r="R3" s="127"/>
    </row>
    <row r="4" spans="1:25" x14ac:dyDescent="0.35">
      <c r="A4" s="127"/>
      <c r="B4" s="127"/>
      <c r="C4" s="127"/>
      <c r="D4" s="127"/>
      <c r="E4" s="127"/>
      <c r="F4" s="127"/>
      <c r="G4" s="127"/>
      <c r="H4" s="127"/>
      <c r="I4" s="127"/>
      <c r="J4" s="127"/>
      <c r="K4" s="127"/>
      <c r="L4" s="127"/>
      <c r="M4" s="127"/>
      <c r="N4" s="127"/>
      <c r="O4" s="127"/>
      <c r="P4" s="127"/>
      <c r="Q4" s="127"/>
      <c r="R4" s="127"/>
      <c r="S4" s="66"/>
      <c r="T4" s="66"/>
      <c r="U4" s="66"/>
      <c r="V4" s="66"/>
      <c r="W4" s="66"/>
      <c r="X4" s="66"/>
      <c r="Y4" s="66"/>
    </row>
    <row r="5" spans="1:25" x14ac:dyDescent="0.35">
      <c r="A5" s="127"/>
      <c r="B5" s="127"/>
      <c r="C5" s="127"/>
      <c r="D5" s="127"/>
      <c r="E5" s="127"/>
      <c r="F5" s="127"/>
      <c r="G5" s="127"/>
      <c r="H5" s="127"/>
      <c r="I5" s="127"/>
      <c r="J5" s="127"/>
      <c r="K5" s="127"/>
      <c r="L5" s="127"/>
      <c r="M5" s="127"/>
      <c r="N5" s="127"/>
      <c r="O5" s="127"/>
      <c r="P5" s="127"/>
      <c r="Q5" s="127"/>
      <c r="R5" s="127"/>
      <c r="S5" s="66"/>
      <c r="T5" s="66"/>
      <c r="U5" s="66"/>
      <c r="V5" s="66"/>
      <c r="W5" s="66"/>
      <c r="X5" s="66"/>
      <c r="Y5" s="66"/>
    </row>
    <row r="6" spans="1:25" x14ac:dyDescent="0.35">
      <c r="A6" s="127"/>
      <c r="B6" s="127"/>
      <c r="C6" s="127"/>
      <c r="D6" s="127"/>
      <c r="E6" s="127"/>
      <c r="F6" s="127"/>
      <c r="G6" s="127"/>
      <c r="H6" s="127"/>
      <c r="I6" s="127"/>
      <c r="J6" s="127"/>
      <c r="K6" s="127"/>
      <c r="L6" s="127"/>
      <c r="M6" s="127"/>
      <c r="N6" s="127"/>
      <c r="O6" s="127"/>
      <c r="P6" s="127"/>
      <c r="Q6" s="127"/>
      <c r="R6" s="127"/>
      <c r="S6" s="66"/>
      <c r="T6" s="66"/>
      <c r="U6" s="66"/>
      <c r="V6" s="66"/>
      <c r="W6" s="66"/>
      <c r="X6" s="66"/>
      <c r="Y6" s="66"/>
    </row>
    <row r="7" spans="1:25" x14ac:dyDescent="0.35">
      <c r="A7" s="127"/>
      <c r="B7" s="127"/>
      <c r="C7" s="127"/>
      <c r="D7" s="127"/>
      <c r="E7" s="127"/>
      <c r="F7" s="127"/>
      <c r="G7" s="127"/>
      <c r="H7" s="127"/>
      <c r="I7" s="127"/>
      <c r="J7" s="127"/>
      <c r="K7" s="127"/>
      <c r="L7" s="127"/>
      <c r="M7" s="127"/>
      <c r="N7" s="127"/>
      <c r="O7" s="127"/>
      <c r="P7" s="127"/>
      <c r="Q7" s="127"/>
      <c r="R7" s="127"/>
      <c r="S7" s="66"/>
      <c r="T7" s="66"/>
      <c r="U7" s="66"/>
      <c r="V7" s="66"/>
      <c r="W7" s="66"/>
      <c r="X7" s="66"/>
      <c r="Y7" s="66"/>
    </row>
    <row r="8" spans="1:25" x14ac:dyDescent="0.35">
      <c r="A8" s="127"/>
      <c r="B8" s="127"/>
      <c r="C8" s="127"/>
      <c r="D8" s="127"/>
      <c r="E8" s="127"/>
      <c r="F8" s="127"/>
      <c r="G8" s="127"/>
      <c r="H8" s="127"/>
      <c r="I8" s="127"/>
      <c r="J8" s="127"/>
      <c r="K8" s="127"/>
      <c r="L8" s="127"/>
      <c r="M8" s="127"/>
      <c r="N8" s="127"/>
      <c r="O8" s="127"/>
      <c r="P8" s="127"/>
      <c r="Q8" s="127"/>
      <c r="R8" s="127"/>
      <c r="S8" s="66"/>
      <c r="T8" s="66"/>
      <c r="U8" s="66"/>
      <c r="V8" s="66"/>
      <c r="W8" s="66"/>
      <c r="X8" s="66"/>
      <c r="Y8" s="66"/>
    </row>
    <row r="9" spans="1:25" x14ac:dyDescent="0.35">
      <c r="A9" s="127"/>
      <c r="B9" s="127"/>
      <c r="C9" s="127"/>
      <c r="D9" s="127"/>
      <c r="E9" s="127"/>
      <c r="F9" s="127"/>
      <c r="G9" s="127"/>
      <c r="H9" s="127"/>
      <c r="I9" s="127"/>
      <c r="J9" s="127"/>
      <c r="K9" s="127"/>
      <c r="L9" s="127"/>
      <c r="M9" s="127"/>
      <c r="N9" s="127"/>
      <c r="O9" s="127"/>
      <c r="P9" s="127"/>
      <c r="Q9" s="127"/>
      <c r="R9" s="127"/>
      <c r="W9" s="66"/>
      <c r="X9" s="66"/>
      <c r="Y9" s="66"/>
    </row>
    <row r="10" spans="1:25" x14ac:dyDescent="0.35">
      <c r="A10" s="127"/>
      <c r="B10" s="127"/>
      <c r="C10" s="130" t="s">
        <v>1294</v>
      </c>
      <c r="D10" s="127"/>
      <c r="E10" s="127"/>
      <c r="F10" s="127"/>
      <c r="G10" s="127"/>
      <c r="H10" s="127"/>
      <c r="I10" s="127"/>
      <c r="J10" s="127"/>
      <c r="K10" s="127"/>
      <c r="L10" s="127"/>
      <c r="M10" s="127"/>
      <c r="N10" s="127"/>
      <c r="O10" s="127"/>
      <c r="P10" s="127"/>
      <c r="Q10" s="127"/>
      <c r="R10" s="127"/>
      <c r="W10" s="66"/>
      <c r="X10" s="66"/>
      <c r="Y10" s="66"/>
    </row>
    <row r="11" spans="1:25" x14ac:dyDescent="0.35">
      <c r="A11" s="127"/>
      <c r="B11" s="127"/>
      <c r="C11" s="127"/>
      <c r="D11" s="127"/>
      <c r="E11" s="127"/>
      <c r="F11" s="127"/>
      <c r="G11" s="127"/>
      <c r="H11" s="127"/>
      <c r="I11" s="127"/>
      <c r="J11" s="127"/>
      <c r="K11" s="127"/>
      <c r="L11" s="127"/>
      <c r="M11" s="127"/>
      <c r="N11" s="127"/>
      <c r="O11" s="127"/>
      <c r="P11" s="127"/>
      <c r="Q11" s="127"/>
      <c r="R11" s="127"/>
      <c r="W11" s="66"/>
      <c r="X11" s="66"/>
      <c r="Y11" s="66"/>
    </row>
    <row r="12" spans="1:25" x14ac:dyDescent="0.35">
      <c r="A12" s="127"/>
      <c r="B12" s="127"/>
      <c r="C12" s="129" t="s">
        <v>0</v>
      </c>
      <c r="D12" s="129" t="s">
        <v>1</v>
      </c>
      <c r="E12" s="129" t="s">
        <v>2</v>
      </c>
      <c r="F12" s="129" t="s">
        <v>3</v>
      </c>
      <c r="G12" s="129" t="s">
        <v>4</v>
      </c>
      <c r="H12" s="129" t="s">
        <v>5</v>
      </c>
      <c r="I12" s="129" t="s">
        <v>6</v>
      </c>
      <c r="J12" s="129" t="s">
        <v>7</v>
      </c>
      <c r="K12" s="129" t="s">
        <v>8</v>
      </c>
      <c r="L12" s="129" t="s">
        <v>9</v>
      </c>
      <c r="M12" s="129" t="s">
        <v>10</v>
      </c>
      <c r="N12" s="129" t="s">
        <v>11</v>
      </c>
      <c r="O12" s="127"/>
      <c r="P12" s="127"/>
      <c r="Q12" s="127"/>
      <c r="R12" s="127"/>
      <c r="W12" s="66"/>
      <c r="X12" s="66"/>
      <c r="Y12" s="66"/>
    </row>
    <row r="13" spans="1:25" x14ac:dyDescent="0.35">
      <c r="A13" s="127"/>
      <c r="B13" s="127" t="s">
        <v>631</v>
      </c>
      <c r="C13" s="129">
        <f>+SUM(C28:C31)</f>
        <v>1</v>
      </c>
      <c r="D13" s="129">
        <f t="shared" ref="D13:N13" si="0">+SUM(D28:D31)</f>
        <v>1</v>
      </c>
      <c r="E13" s="129">
        <f t="shared" si="0"/>
        <v>1</v>
      </c>
      <c r="F13" s="129">
        <f t="shared" si="0"/>
        <v>24</v>
      </c>
      <c r="G13" s="129">
        <f t="shared" si="0"/>
        <v>312</v>
      </c>
      <c r="H13" s="129">
        <f t="shared" si="0"/>
        <v>49</v>
      </c>
      <c r="I13" s="129">
        <f t="shared" si="0"/>
        <v>22</v>
      </c>
      <c r="J13" s="129">
        <f t="shared" si="0"/>
        <v>65</v>
      </c>
      <c r="K13" s="129">
        <f t="shared" si="0"/>
        <v>20</v>
      </c>
      <c r="L13" s="129">
        <f t="shared" si="0"/>
        <v>3</v>
      </c>
      <c r="M13" s="129">
        <f t="shared" si="0"/>
        <v>2</v>
      </c>
      <c r="N13" s="129">
        <f t="shared" si="0"/>
        <v>4</v>
      </c>
      <c r="O13" s="127"/>
      <c r="P13" s="127"/>
      <c r="Q13" s="127"/>
      <c r="R13" s="127"/>
      <c r="W13" s="66"/>
      <c r="X13" s="66"/>
      <c r="Y13" s="66"/>
    </row>
    <row r="14" spans="1:25" x14ac:dyDescent="0.35">
      <c r="A14" s="127"/>
      <c r="B14" s="127"/>
      <c r="C14" s="127"/>
      <c r="D14" s="127"/>
      <c r="E14" s="127"/>
      <c r="F14" s="127"/>
      <c r="G14" s="127"/>
      <c r="H14" s="127"/>
      <c r="I14" s="127"/>
      <c r="J14" s="127"/>
      <c r="K14" s="127"/>
      <c r="L14" s="127"/>
      <c r="M14" s="127"/>
      <c r="N14" s="127"/>
      <c r="O14" s="127"/>
      <c r="P14" s="127"/>
      <c r="Q14" s="127"/>
      <c r="R14" s="127"/>
      <c r="W14" s="66"/>
      <c r="X14" s="66"/>
      <c r="Y14" s="66"/>
    </row>
    <row r="15" spans="1:25" x14ac:dyDescent="0.35">
      <c r="A15" s="127"/>
      <c r="B15" s="127"/>
      <c r="C15" s="127"/>
      <c r="D15" s="127"/>
      <c r="E15" s="127"/>
      <c r="F15" s="127"/>
      <c r="G15" s="127"/>
      <c r="H15" s="127"/>
      <c r="I15" s="127"/>
      <c r="J15" s="127"/>
      <c r="K15" s="127"/>
      <c r="L15" s="127"/>
      <c r="M15" s="127"/>
      <c r="N15" s="127"/>
      <c r="O15" s="127"/>
      <c r="P15" s="127"/>
      <c r="Q15" s="127"/>
      <c r="R15" s="127"/>
      <c r="W15" s="66"/>
      <c r="X15" s="66"/>
      <c r="Y15" s="66"/>
    </row>
    <row r="16" spans="1:25" x14ac:dyDescent="0.35">
      <c r="A16" s="127"/>
      <c r="B16" s="127"/>
      <c r="C16" s="127"/>
      <c r="D16" s="127"/>
      <c r="E16" s="127"/>
      <c r="F16" s="127"/>
      <c r="G16" s="127"/>
      <c r="H16" s="127"/>
      <c r="I16" s="127"/>
      <c r="J16" s="127"/>
      <c r="K16" s="127"/>
      <c r="L16" s="127"/>
      <c r="M16" s="127"/>
      <c r="N16" s="127"/>
      <c r="O16" s="127"/>
      <c r="P16" s="127"/>
      <c r="Q16" s="127"/>
      <c r="R16" s="127"/>
      <c r="W16" s="66"/>
      <c r="X16" s="66"/>
      <c r="Y16" s="66"/>
    </row>
    <row r="17" spans="1:25" x14ac:dyDescent="0.35">
      <c r="A17" s="127"/>
      <c r="B17" s="127"/>
      <c r="C17" s="127"/>
      <c r="D17" s="127"/>
      <c r="E17" s="127"/>
      <c r="F17" s="127"/>
      <c r="G17" s="127"/>
      <c r="H17" s="127"/>
      <c r="I17" s="127"/>
      <c r="J17" s="127"/>
      <c r="K17" s="127"/>
      <c r="L17" s="127"/>
      <c r="M17" s="127"/>
      <c r="N17" s="127"/>
      <c r="O17" s="127"/>
      <c r="P17" s="127"/>
      <c r="Q17" s="127"/>
      <c r="R17" s="127"/>
      <c r="W17" s="66"/>
      <c r="X17" s="66"/>
      <c r="Y17" s="66"/>
    </row>
    <row r="18" spans="1:25" x14ac:dyDescent="0.35">
      <c r="A18" s="127"/>
      <c r="B18" s="127"/>
      <c r="C18" s="127"/>
      <c r="D18" s="127"/>
      <c r="E18" s="127"/>
      <c r="F18" s="127"/>
      <c r="G18" s="127"/>
      <c r="H18" s="127"/>
      <c r="I18" s="127"/>
      <c r="J18" s="127"/>
      <c r="K18" s="127"/>
      <c r="L18" s="127"/>
      <c r="M18" s="127"/>
      <c r="N18" s="127"/>
      <c r="O18" s="127"/>
      <c r="P18" s="127"/>
      <c r="Q18" s="127"/>
      <c r="R18" s="127"/>
      <c r="W18" s="66"/>
      <c r="X18" s="66"/>
      <c r="Y18" s="66"/>
    </row>
    <row r="19" spans="1:25" x14ac:dyDescent="0.35">
      <c r="A19" s="127"/>
      <c r="B19" s="127"/>
      <c r="C19" s="127"/>
      <c r="D19" s="127"/>
      <c r="E19" s="127"/>
      <c r="F19" s="127"/>
      <c r="G19" s="127"/>
      <c r="H19" s="127"/>
      <c r="I19" s="127"/>
      <c r="J19" s="127"/>
      <c r="K19" s="127"/>
      <c r="L19" s="127"/>
      <c r="M19" s="127"/>
      <c r="N19" s="127"/>
      <c r="O19" s="127"/>
      <c r="P19" s="127"/>
      <c r="Q19" s="127"/>
      <c r="R19" s="127"/>
      <c r="W19" s="66"/>
      <c r="X19" s="66"/>
      <c r="Y19" s="66"/>
    </row>
    <row r="20" spans="1:25" s="66" customFormat="1" x14ac:dyDescent="0.35">
      <c r="A20" s="127"/>
      <c r="B20" s="127"/>
      <c r="C20" s="127"/>
      <c r="D20" s="127"/>
      <c r="E20" s="127"/>
      <c r="F20" s="127"/>
      <c r="G20" s="127"/>
      <c r="H20" s="127"/>
      <c r="I20" s="127"/>
      <c r="J20" s="127"/>
      <c r="K20" s="127"/>
      <c r="L20" s="127"/>
      <c r="M20" s="127"/>
      <c r="N20" s="127"/>
      <c r="O20" s="127"/>
      <c r="P20" s="127"/>
      <c r="Q20" s="127"/>
      <c r="R20" s="127"/>
    </row>
    <row r="21" spans="1:25" s="66" customFormat="1" x14ac:dyDescent="0.35">
      <c r="A21" s="127"/>
      <c r="B21" s="127"/>
      <c r="C21" s="127"/>
      <c r="D21" s="127"/>
      <c r="E21" s="127"/>
      <c r="F21" s="127"/>
      <c r="G21" s="127"/>
      <c r="H21" s="127"/>
      <c r="I21" s="127"/>
      <c r="J21" s="127"/>
      <c r="K21" s="127"/>
      <c r="L21" s="127"/>
      <c r="M21" s="127"/>
      <c r="N21" s="127"/>
      <c r="O21" s="127"/>
      <c r="P21" s="127"/>
      <c r="Q21" s="127"/>
      <c r="R21" s="127"/>
    </row>
    <row r="22" spans="1:25" x14ac:dyDescent="0.35">
      <c r="A22" s="127"/>
      <c r="B22" s="127"/>
      <c r="C22" s="127"/>
      <c r="D22" s="127"/>
      <c r="E22" s="127"/>
      <c r="F22" s="127"/>
      <c r="G22" s="127"/>
      <c r="H22" s="127"/>
      <c r="I22" s="127"/>
      <c r="J22" s="127"/>
      <c r="K22" s="127"/>
      <c r="L22" s="127"/>
      <c r="M22" s="127"/>
      <c r="N22" s="127"/>
      <c r="O22" s="127"/>
      <c r="P22" s="127"/>
      <c r="Q22" s="127"/>
      <c r="R22" s="127"/>
      <c r="W22" s="66"/>
      <c r="X22" s="66"/>
      <c r="Y22" s="66"/>
    </row>
    <row r="23" spans="1:25" x14ac:dyDescent="0.35">
      <c r="A23" s="127"/>
      <c r="B23" s="127"/>
      <c r="C23" s="127"/>
      <c r="D23" s="127"/>
      <c r="E23" s="127"/>
      <c r="F23" s="127"/>
      <c r="G23" s="127"/>
      <c r="H23" s="127"/>
      <c r="I23" s="127"/>
      <c r="J23" s="127"/>
      <c r="K23" s="127"/>
      <c r="L23" s="127"/>
      <c r="M23" s="127"/>
      <c r="N23" s="127"/>
      <c r="O23" s="127"/>
      <c r="P23" s="127"/>
      <c r="Q23" s="127"/>
      <c r="R23" s="127"/>
      <c r="W23" s="66"/>
      <c r="X23" s="66"/>
      <c r="Y23" s="66"/>
    </row>
    <row r="24" spans="1:25" x14ac:dyDescent="0.35">
      <c r="A24" s="127"/>
      <c r="B24" s="127"/>
      <c r="C24" s="130" t="s">
        <v>1295</v>
      </c>
      <c r="D24" s="127"/>
      <c r="E24" s="127"/>
      <c r="F24" s="127"/>
      <c r="G24" s="127"/>
      <c r="H24" s="127"/>
      <c r="I24" s="127"/>
      <c r="J24" s="127"/>
      <c r="K24" s="127"/>
      <c r="L24" s="127"/>
      <c r="M24" s="127"/>
      <c r="N24" s="127"/>
      <c r="O24" s="127"/>
      <c r="P24" s="127"/>
      <c r="Q24" s="127"/>
      <c r="R24" s="127"/>
      <c r="S24" s="66"/>
      <c r="T24" s="66"/>
      <c r="U24" s="66"/>
      <c r="V24" s="66"/>
      <c r="W24" s="66"/>
      <c r="X24" s="66"/>
      <c r="Y24" s="66"/>
    </row>
    <row r="25" spans="1:25" x14ac:dyDescent="0.35">
      <c r="A25" s="127"/>
      <c r="B25" s="127"/>
      <c r="C25" s="127"/>
      <c r="D25" s="127"/>
      <c r="E25" s="127"/>
      <c r="F25" s="127"/>
      <c r="G25" s="127"/>
      <c r="H25" s="127"/>
      <c r="I25" s="127"/>
      <c r="J25" s="127"/>
      <c r="K25" s="127"/>
      <c r="L25" s="127"/>
      <c r="M25" s="127"/>
      <c r="N25" s="127"/>
      <c r="O25" s="127"/>
      <c r="P25" s="127"/>
      <c r="Q25" s="127"/>
      <c r="R25" s="127"/>
      <c r="S25" s="66"/>
      <c r="T25" s="66"/>
      <c r="U25" s="66"/>
      <c r="V25" s="66"/>
      <c r="W25" s="66"/>
      <c r="X25" s="66"/>
      <c r="Y25" s="66"/>
    </row>
    <row r="26" spans="1:25" x14ac:dyDescent="0.35">
      <c r="A26" s="127"/>
      <c r="B26" s="127"/>
      <c r="C26" s="126" t="s">
        <v>632</v>
      </c>
      <c r="D26" s="127"/>
      <c r="E26" s="127"/>
      <c r="F26" s="127"/>
      <c r="G26" s="127"/>
      <c r="H26" s="127"/>
      <c r="I26" s="127"/>
      <c r="J26" s="127"/>
      <c r="K26" s="127"/>
      <c r="L26" s="127"/>
      <c r="M26" s="127"/>
      <c r="N26" s="127"/>
      <c r="O26" s="127"/>
      <c r="P26" s="127"/>
      <c r="Q26" s="127"/>
      <c r="R26" s="127"/>
      <c r="S26" s="66"/>
      <c r="T26" s="66"/>
      <c r="U26" s="66"/>
      <c r="V26" s="66"/>
      <c r="W26" s="66"/>
      <c r="X26" s="66"/>
      <c r="Y26" s="66"/>
    </row>
    <row r="27" spans="1:25" x14ac:dyDescent="0.35">
      <c r="A27" s="127"/>
      <c r="B27" s="529"/>
      <c r="C27" s="527" t="s">
        <v>0</v>
      </c>
      <c r="D27" s="527" t="s">
        <v>1</v>
      </c>
      <c r="E27" s="527" t="s">
        <v>2</v>
      </c>
      <c r="F27" s="527" t="s">
        <v>3</v>
      </c>
      <c r="G27" s="527" t="s">
        <v>4</v>
      </c>
      <c r="H27" s="527" t="s">
        <v>5</v>
      </c>
      <c r="I27" s="527" t="s">
        <v>6</v>
      </c>
      <c r="J27" s="527" t="s">
        <v>7</v>
      </c>
      <c r="K27" s="527" t="s">
        <v>8</v>
      </c>
      <c r="L27" s="527" t="s">
        <v>9</v>
      </c>
      <c r="M27" s="527" t="s">
        <v>10</v>
      </c>
      <c r="N27" s="527" t="s">
        <v>11</v>
      </c>
      <c r="O27" s="527" t="s">
        <v>12</v>
      </c>
      <c r="P27" s="417" t="s">
        <v>659</v>
      </c>
      <c r="Q27" s="417"/>
      <c r="R27" s="417"/>
      <c r="S27" s="34"/>
      <c r="T27" s="34"/>
      <c r="U27" s="66"/>
      <c r="V27" s="66"/>
    </row>
    <row r="28" spans="1:25" ht="24.5" x14ac:dyDescent="0.35">
      <c r="A28" s="127"/>
      <c r="B28" s="535" t="s">
        <v>630</v>
      </c>
      <c r="C28" s="530" t="s">
        <v>108</v>
      </c>
      <c r="D28" s="530" t="s">
        <v>14</v>
      </c>
      <c r="E28" s="530" t="s">
        <v>14</v>
      </c>
      <c r="F28" s="530">
        <v>1</v>
      </c>
      <c r="G28" s="530">
        <v>27</v>
      </c>
      <c r="H28" s="530">
        <v>2</v>
      </c>
      <c r="I28" s="530" t="s">
        <v>108</v>
      </c>
      <c r="J28" s="530" t="s">
        <v>14</v>
      </c>
      <c r="K28" s="530" t="s">
        <v>14</v>
      </c>
      <c r="L28" s="530">
        <v>1</v>
      </c>
      <c r="M28" s="530">
        <v>1</v>
      </c>
      <c r="N28" s="530">
        <v>1</v>
      </c>
      <c r="O28" s="530">
        <v>33</v>
      </c>
      <c r="P28" s="531">
        <f>+O28/27</f>
        <v>1.2222222222222223</v>
      </c>
      <c r="Q28" s="470"/>
      <c r="R28" s="417"/>
      <c r="S28" s="34"/>
      <c r="T28" s="34"/>
      <c r="U28" s="66"/>
      <c r="V28" s="66"/>
    </row>
    <row r="29" spans="1:25" ht="24.5" x14ac:dyDescent="0.35">
      <c r="A29" s="127"/>
      <c r="B29" s="535" t="s">
        <v>594</v>
      </c>
      <c r="C29" s="530" t="s">
        <v>14</v>
      </c>
      <c r="D29" s="530" t="s">
        <v>14</v>
      </c>
      <c r="E29" s="530" t="s">
        <v>108</v>
      </c>
      <c r="F29" s="530">
        <v>1</v>
      </c>
      <c r="G29" s="530">
        <v>9</v>
      </c>
      <c r="H29" s="530" t="s">
        <v>108</v>
      </c>
      <c r="I29" s="530">
        <v>1</v>
      </c>
      <c r="J29" s="530">
        <v>7</v>
      </c>
      <c r="K29" s="530">
        <v>3</v>
      </c>
      <c r="L29" s="530">
        <v>1</v>
      </c>
      <c r="M29" s="530" t="s">
        <v>14</v>
      </c>
      <c r="N29" s="530" t="s">
        <v>14</v>
      </c>
      <c r="O29" s="534">
        <v>22</v>
      </c>
      <c r="P29" s="531">
        <f>+O29/20</f>
        <v>1.1000000000000001</v>
      </c>
      <c r="Q29" s="417"/>
      <c r="R29" s="417"/>
      <c r="S29" s="34"/>
      <c r="T29" s="34"/>
      <c r="U29" s="66"/>
      <c r="V29" s="66"/>
    </row>
    <row r="30" spans="1:25" x14ac:dyDescent="0.35">
      <c r="A30" s="127"/>
      <c r="B30" s="197" t="s">
        <v>1296</v>
      </c>
      <c r="C30" s="532">
        <v>1</v>
      </c>
      <c r="D30" s="532">
        <v>1</v>
      </c>
      <c r="E30" s="532">
        <v>0</v>
      </c>
      <c r="F30" s="532">
        <v>14</v>
      </c>
      <c r="G30" s="532">
        <v>143</v>
      </c>
      <c r="H30" s="532">
        <v>34</v>
      </c>
      <c r="I30" s="532">
        <v>11</v>
      </c>
      <c r="J30" s="532">
        <v>23</v>
      </c>
      <c r="K30" s="532">
        <v>6</v>
      </c>
      <c r="L30" s="532">
        <v>1</v>
      </c>
      <c r="M30" s="532">
        <v>0</v>
      </c>
      <c r="N30" s="532">
        <v>0</v>
      </c>
      <c r="O30" s="532">
        <f>+SUM(C30:N30)</f>
        <v>234</v>
      </c>
      <c r="P30" s="533">
        <f>+O30/20</f>
        <v>11.7</v>
      </c>
      <c r="Q30" s="417"/>
      <c r="R30" s="417"/>
      <c r="S30" s="34"/>
      <c r="T30" s="34"/>
      <c r="U30" s="66"/>
      <c r="V30" s="66"/>
    </row>
    <row r="31" spans="1:25" ht="24.5" x14ac:dyDescent="0.35">
      <c r="A31" s="127"/>
      <c r="B31" s="197" t="s">
        <v>596</v>
      </c>
      <c r="C31" s="532">
        <f>+SUM(C40:C51)</f>
        <v>0</v>
      </c>
      <c r="D31" s="532">
        <f t="shared" ref="D31:N31" si="1">+SUM(D40:D51)</f>
        <v>0</v>
      </c>
      <c r="E31" s="532">
        <f t="shared" si="1"/>
        <v>1</v>
      </c>
      <c r="F31" s="532">
        <f t="shared" si="1"/>
        <v>8</v>
      </c>
      <c r="G31" s="532">
        <f t="shared" si="1"/>
        <v>133</v>
      </c>
      <c r="H31" s="532">
        <f t="shared" si="1"/>
        <v>13</v>
      </c>
      <c r="I31" s="532">
        <f t="shared" si="1"/>
        <v>10</v>
      </c>
      <c r="J31" s="532">
        <f t="shared" si="1"/>
        <v>35</v>
      </c>
      <c r="K31" s="532">
        <f t="shared" si="1"/>
        <v>11</v>
      </c>
      <c r="L31" s="532">
        <f t="shared" si="1"/>
        <v>0</v>
      </c>
      <c r="M31" s="532">
        <f t="shared" si="1"/>
        <v>1</v>
      </c>
      <c r="N31" s="532">
        <f t="shared" si="1"/>
        <v>3</v>
      </c>
      <c r="O31" s="532">
        <f>+SUM(C31:N31)</f>
        <v>215</v>
      </c>
      <c r="P31" s="533">
        <f>+O31/12</f>
        <v>17.916666666666668</v>
      </c>
      <c r="Q31" s="417"/>
      <c r="R31" s="417"/>
      <c r="S31" s="34"/>
      <c r="T31" s="34"/>
      <c r="U31" s="66"/>
      <c r="V31" s="66"/>
    </row>
    <row r="32" spans="1:25" ht="26.5" x14ac:dyDescent="0.35">
      <c r="A32" s="127"/>
      <c r="B32" s="529" t="s">
        <v>660</v>
      </c>
      <c r="C32" s="526">
        <f>+SUM(C28:C31)</f>
        <v>1</v>
      </c>
      <c r="D32" s="526">
        <f t="shared" ref="D32:N32" si="2">+SUM(D28:D31)</f>
        <v>1</v>
      </c>
      <c r="E32" s="526">
        <f t="shared" si="2"/>
        <v>1</v>
      </c>
      <c r="F32" s="526">
        <f t="shared" si="2"/>
        <v>24</v>
      </c>
      <c r="G32" s="526">
        <f t="shared" si="2"/>
        <v>312</v>
      </c>
      <c r="H32" s="526">
        <f t="shared" si="2"/>
        <v>49</v>
      </c>
      <c r="I32" s="526">
        <f t="shared" si="2"/>
        <v>22</v>
      </c>
      <c r="J32" s="526">
        <f t="shared" si="2"/>
        <v>65</v>
      </c>
      <c r="K32" s="526">
        <f t="shared" si="2"/>
        <v>20</v>
      </c>
      <c r="L32" s="526">
        <f t="shared" si="2"/>
        <v>3</v>
      </c>
      <c r="M32" s="526">
        <f t="shared" si="2"/>
        <v>2</v>
      </c>
      <c r="N32" s="526">
        <f t="shared" si="2"/>
        <v>4</v>
      </c>
      <c r="O32" s="527">
        <f>+SUM(C32:N32)</f>
        <v>504</v>
      </c>
      <c r="P32" s="417"/>
      <c r="Q32" s="417"/>
      <c r="R32" s="417"/>
      <c r="S32" s="34"/>
      <c r="T32" s="34"/>
      <c r="U32" s="66"/>
      <c r="V32" s="66"/>
    </row>
    <row r="33" spans="1:22" x14ac:dyDescent="0.35">
      <c r="A33" s="127"/>
      <c r="B33" s="528"/>
      <c r="C33" s="528"/>
      <c r="D33" s="528"/>
      <c r="E33" s="528"/>
      <c r="F33" s="528"/>
      <c r="G33" s="528"/>
      <c r="H33" s="528"/>
      <c r="I33" s="528"/>
      <c r="J33" s="528"/>
      <c r="K33" s="528"/>
      <c r="L33" s="528"/>
      <c r="M33" s="528"/>
      <c r="N33" s="528"/>
      <c r="O33" s="528"/>
      <c r="P33" s="417"/>
      <c r="Q33" s="417"/>
      <c r="R33" s="417"/>
      <c r="S33" s="34"/>
      <c r="T33" s="34"/>
      <c r="U33" s="66"/>
      <c r="V33" s="66"/>
    </row>
    <row r="34" spans="1:22" x14ac:dyDescent="0.35">
      <c r="A34" s="127"/>
      <c r="B34" s="590"/>
      <c r="C34" s="673" t="s">
        <v>0</v>
      </c>
      <c r="D34" s="673" t="s">
        <v>1</v>
      </c>
      <c r="E34" s="673" t="s">
        <v>2</v>
      </c>
      <c r="F34" s="673" t="s">
        <v>3</v>
      </c>
      <c r="G34" s="673" t="s">
        <v>4</v>
      </c>
      <c r="H34" s="673" t="s">
        <v>5</v>
      </c>
      <c r="I34" s="673" t="s">
        <v>6</v>
      </c>
      <c r="J34" s="673" t="s">
        <v>7</v>
      </c>
      <c r="K34" s="673" t="s">
        <v>8</v>
      </c>
      <c r="L34" s="673" t="s">
        <v>9</v>
      </c>
      <c r="M34" s="673" t="s">
        <v>10</v>
      </c>
      <c r="N34" s="673" t="s">
        <v>11</v>
      </c>
      <c r="O34" s="590"/>
      <c r="P34" s="587"/>
      <c r="Q34" s="587"/>
      <c r="R34" s="587"/>
      <c r="S34" s="543" t="s">
        <v>194</v>
      </c>
      <c r="T34" s="543" t="s">
        <v>661</v>
      </c>
      <c r="U34" s="66"/>
      <c r="V34" s="66"/>
    </row>
    <row r="35" spans="1:22" x14ac:dyDescent="0.35">
      <c r="A35" s="127"/>
      <c r="B35" s="674">
        <v>1995</v>
      </c>
      <c r="C35" s="674"/>
      <c r="D35" s="674"/>
      <c r="E35" s="674"/>
      <c r="F35" s="674">
        <v>2</v>
      </c>
      <c r="G35" s="674">
        <v>6</v>
      </c>
      <c r="H35" s="674">
        <v>10</v>
      </c>
      <c r="I35" s="674"/>
      <c r="J35" s="674">
        <v>1</v>
      </c>
      <c r="K35" s="674">
        <v>1</v>
      </c>
      <c r="L35" s="674"/>
      <c r="M35" s="674"/>
      <c r="N35" s="674"/>
      <c r="O35" s="674">
        <f>+SUM(C35:N35)</f>
        <v>20</v>
      </c>
      <c r="P35" s="587"/>
      <c r="Q35" s="587" t="s">
        <v>662</v>
      </c>
      <c r="R35" s="587"/>
      <c r="S35" s="543"/>
      <c r="T35" s="543"/>
      <c r="U35" s="66"/>
      <c r="V35" s="66"/>
    </row>
    <row r="36" spans="1:22" x14ac:dyDescent="0.35">
      <c r="A36" s="127"/>
      <c r="B36" s="674">
        <f>+B35+1</f>
        <v>1996</v>
      </c>
      <c r="C36" s="674">
        <v>1</v>
      </c>
      <c r="D36" s="674"/>
      <c r="E36" s="674"/>
      <c r="F36" s="674">
        <v>1</v>
      </c>
      <c r="G36" s="674">
        <v>5</v>
      </c>
      <c r="H36" s="674"/>
      <c r="I36" s="674">
        <v>3</v>
      </c>
      <c r="J36" s="674">
        <v>1</v>
      </c>
      <c r="K36" s="674">
        <v>2</v>
      </c>
      <c r="L36" s="674"/>
      <c r="M36" s="674"/>
      <c r="N36" s="674"/>
      <c r="O36" s="674">
        <f t="shared" ref="O36:O50" si="3">+SUM(C36:N36)</f>
        <v>13</v>
      </c>
      <c r="P36" s="587"/>
      <c r="Q36" s="587" t="s">
        <v>663</v>
      </c>
      <c r="R36" s="587"/>
      <c r="S36" s="543"/>
      <c r="T36" s="543"/>
      <c r="U36" s="66"/>
      <c r="V36" s="66"/>
    </row>
    <row r="37" spans="1:22" x14ac:dyDescent="0.35">
      <c r="A37" s="127"/>
      <c r="B37" s="674">
        <f t="shared" ref="B37:B50" si="4">+B36+1</f>
        <v>1997</v>
      </c>
      <c r="C37" s="674"/>
      <c r="D37" s="674"/>
      <c r="E37" s="674"/>
      <c r="F37" s="674">
        <v>2</v>
      </c>
      <c r="G37" s="674">
        <v>7</v>
      </c>
      <c r="H37" s="674">
        <v>11</v>
      </c>
      <c r="I37" s="674"/>
      <c r="J37" s="674">
        <v>1</v>
      </c>
      <c r="K37" s="674"/>
      <c r="L37" s="674"/>
      <c r="M37" s="674"/>
      <c r="N37" s="674"/>
      <c r="O37" s="674">
        <f t="shared" si="3"/>
        <v>21</v>
      </c>
      <c r="P37" s="587"/>
      <c r="Q37" s="587" t="s">
        <v>664</v>
      </c>
      <c r="R37" s="587"/>
      <c r="S37" s="543"/>
      <c r="T37" s="543"/>
      <c r="U37" s="66"/>
      <c r="V37" s="66"/>
    </row>
    <row r="38" spans="1:22" x14ac:dyDescent="0.35">
      <c r="A38" s="127"/>
      <c r="B38" s="674">
        <f t="shared" si="4"/>
        <v>1998</v>
      </c>
      <c r="C38" s="674"/>
      <c r="D38" s="674"/>
      <c r="E38" s="674"/>
      <c r="F38" s="674"/>
      <c r="G38" s="674">
        <v>30</v>
      </c>
      <c r="H38" s="674">
        <v>3</v>
      </c>
      <c r="I38" s="674"/>
      <c r="J38" s="674"/>
      <c r="K38" s="674"/>
      <c r="L38" s="674"/>
      <c r="M38" s="674"/>
      <c r="N38" s="674"/>
      <c r="O38" s="674">
        <f t="shared" si="3"/>
        <v>33</v>
      </c>
      <c r="P38" s="587"/>
      <c r="Q38" s="587" t="s">
        <v>665</v>
      </c>
      <c r="R38" s="587"/>
      <c r="S38" s="543"/>
      <c r="T38" s="543"/>
      <c r="U38" s="66"/>
      <c r="V38" s="66"/>
    </row>
    <row r="39" spans="1:22" x14ac:dyDescent="0.35">
      <c r="A39" s="127"/>
      <c r="B39" s="674">
        <f t="shared" si="4"/>
        <v>1999</v>
      </c>
      <c r="C39" s="674"/>
      <c r="D39" s="674"/>
      <c r="E39" s="674"/>
      <c r="F39" s="674"/>
      <c r="G39" s="674">
        <v>8</v>
      </c>
      <c r="H39" s="674"/>
      <c r="I39" s="674">
        <v>1</v>
      </c>
      <c r="J39" s="674"/>
      <c r="K39" s="674"/>
      <c r="L39" s="674"/>
      <c r="M39" s="674"/>
      <c r="N39" s="674"/>
      <c r="O39" s="674">
        <f t="shared" si="3"/>
        <v>9</v>
      </c>
      <c r="P39" s="587"/>
      <c r="Q39" s="587" t="s">
        <v>666</v>
      </c>
      <c r="R39" s="587"/>
      <c r="S39" s="543"/>
      <c r="T39" s="543"/>
    </row>
    <row r="40" spans="1:22" x14ac:dyDescent="0.35">
      <c r="A40" s="127"/>
      <c r="B40" s="674">
        <f t="shared" si="4"/>
        <v>2000</v>
      </c>
      <c r="C40" s="674"/>
      <c r="D40" s="674"/>
      <c r="E40" s="674"/>
      <c r="F40" s="674"/>
      <c r="G40" s="674">
        <v>4</v>
      </c>
      <c r="H40" s="674"/>
      <c r="I40" s="674"/>
      <c r="J40" s="674"/>
      <c r="K40" s="674"/>
      <c r="L40" s="674"/>
      <c r="M40" s="674"/>
      <c r="N40" s="674"/>
      <c r="O40" s="674">
        <f t="shared" si="3"/>
        <v>4</v>
      </c>
      <c r="P40" s="587"/>
      <c r="Q40" s="587" t="s">
        <v>667</v>
      </c>
      <c r="R40" s="587"/>
      <c r="S40" s="543">
        <v>3</v>
      </c>
      <c r="T40" s="543">
        <v>1</v>
      </c>
    </row>
    <row r="41" spans="1:22" x14ac:dyDescent="0.35">
      <c r="A41" s="127"/>
      <c r="B41" s="674">
        <f t="shared" si="4"/>
        <v>2001</v>
      </c>
      <c r="C41" s="674"/>
      <c r="D41" s="674"/>
      <c r="E41" s="674"/>
      <c r="F41" s="674">
        <v>1</v>
      </c>
      <c r="G41" s="674">
        <v>6</v>
      </c>
      <c r="H41" s="674"/>
      <c r="I41" s="674"/>
      <c r="J41" s="674"/>
      <c r="K41" s="674"/>
      <c r="L41" s="674"/>
      <c r="M41" s="674"/>
      <c r="N41" s="674"/>
      <c r="O41" s="674">
        <f t="shared" si="3"/>
        <v>7</v>
      </c>
      <c r="P41" s="587"/>
      <c r="Q41" s="587" t="s">
        <v>668</v>
      </c>
      <c r="R41" s="587"/>
      <c r="S41" s="543">
        <v>6</v>
      </c>
      <c r="T41" s="543">
        <v>1</v>
      </c>
    </row>
    <row r="42" spans="1:22" x14ac:dyDescent="0.35">
      <c r="A42" s="127"/>
      <c r="B42" s="674">
        <f t="shared" si="4"/>
        <v>2002</v>
      </c>
      <c r="C42" s="674"/>
      <c r="D42" s="674"/>
      <c r="E42" s="674"/>
      <c r="F42" s="674">
        <v>1</v>
      </c>
      <c r="G42" s="674">
        <v>8</v>
      </c>
      <c r="H42" s="674"/>
      <c r="I42" s="674">
        <v>4</v>
      </c>
      <c r="J42" s="674"/>
      <c r="K42" s="674">
        <v>2</v>
      </c>
      <c r="L42" s="674"/>
      <c r="M42" s="674"/>
      <c r="N42" s="674"/>
      <c r="O42" s="674">
        <f t="shared" si="3"/>
        <v>15</v>
      </c>
      <c r="P42" s="587"/>
      <c r="Q42" s="587" t="s">
        <v>669</v>
      </c>
      <c r="R42" s="587"/>
      <c r="S42" s="543">
        <v>8</v>
      </c>
      <c r="T42" s="543">
        <v>7</v>
      </c>
    </row>
    <row r="43" spans="1:22" x14ac:dyDescent="0.35">
      <c r="A43" s="127"/>
      <c r="B43" s="674">
        <f t="shared" si="4"/>
        <v>2003</v>
      </c>
      <c r="C43" s="674"/>
      <c r="D43" s="674"/>
      <c r="E43" s="674"/>
      <c r="F43" s="674">
        <v>3</v>
      </c>
      <c r="G43" s="674">
        <v>4</v>
      </c>
      <c r="H43" s="674">
        <v>2</v>
      </c>
      <c r="I43" s="674"/>
      <c r="J43" s="674">
        <v>1</v>
      </c>
      <c r="K43" s="674">
        <v>4</v>
      </c>
      <c r="L43" s="674"/>
      <c r="M43" s="674"/>
      <c r="N43" s="674"/>
      <c r="O43" s="674">
        <f t="shared" si="3"/>
        <v>14</v>
      </c>
      <c r="P43" s="587"/>
      <c r="Q43" s="587" t="s">
        <v>670</v>
      </c>
      <c r="R43" s="587"/>
      <c r="S43" s="543">
        <v>13</v>
      </c>
      <c r="T43" s="543">
        <v>1</v>
      </c>
    </row>
    <row r="44" spans="1:22" x14ac:dyDescent="0.35">
      <c r="A44" s="127"/>
      <c r="B44" s="674">
        <f t="shared" si="4"/>
        <v>2004</v>
      </c>
      <c r="C44" s="674"/>
      <c r="D44" s="674"/>
      <c r="E44" s="674"/>
      <c r="F44" s="674">
        <v>1</v>
      </c>
      <c r="G44" s="674">
        <v>3</v>
      </c>
      <c r="H44" s="674"/>
      <c r="I44" s="674">
        <v>1</v>
      </c>
      <c r="J44" s="674">
        <v>12</v>
      </c>
      <c r="K44" s="674"/>
      <c r="L44" s="674"/>
      <c r="M44" s="674"/>
      <c r="N44" s="674"/>
      <c r="O44" s="674">
        <f t="shared" si="3"/>
        <v>17</v>
      </c>
      <c r="P44" s="587"/>
      <c r="Q44" s="587" t="s">
        <v>671</v>
      </c>
      <c r="R44" s="587"/>
      <c r="S44" s="543">
        <v>16</v>
      </c>
      <c r="T44" s="543">
        <v>1</v>
      </c>
    </row>
    <row r="45" spans="1:22" x14ac:dyDescent="0.35">
      <c r="A45" s="127"/>
      <c r="B45" s="674">
        <f t="shared" si="4"/>
        <v>2005</v>
      </c>
      <c r="C45" s="674"/>
      <c r="D45" s="674"/>
      <c r="E45" s="674"/>
      <c r="F45" s="674">
        <v>1</v>
      </c>
      <c r="G45" s="674">
        <v>6</v>
      </c>
      <c r="H45" s="674"/>
      <c r="I45" s="674"/>
      <c r="J45" s="674">
        <v>7</v>
      </c>
      <c r="K45" s="674">
        <v>2</v>
      </c>
      <c r="L45" s="674"/>
      <c r="M45" s="674"/>
      <c r="N45" s="674"/>
      <c r="O45" s="674">
        <f t="shared" si="3"/>
        <v>16</v>
      </c>
      <c r="P45" s="587"/>
      <c r="Q45" s="587" t="s">
        <v>672</v>
      </c>
      <c r="R45" s="587"/>
      <c r="S45" s="543">
        <v>15</v>
      </c>
      <c r="T45" s="543">
        <v>1</v>
      </c>
    </row>
    <row r="46" spans="1:22" x14ac:dyDescent="0.35">
      <c r="A46" s="127"/>
      <c r="B46" s="674">
        <f t="shared" si="4"/>
        <v>2006</v>
      </c>
      <c r="C46" s="674"/>
      <c r="D46" s="674"/>
      <c r="E46" s="674">
        <v>1</v>
      </c>
      <c r="F46" s="674"/>
      <c r="G46" s="674">
        <v>6</v>
      </c>
      <c r="H46" s="674">
        <v>3</v>
      </c>
      <c r="I46" s="674"/>
      <c r="J46" s="674">
        <v>2</v>
      </c>
      <c r="K46" s="674"/>
      <c r="L46" s="674"/>
      <c r="M46" s="674"/>
      <c r="N46" s="674"/>
      <c r="O46" s="674">
        <v>23</v>
      </c>
      <c r="P46" s="587"/>
      <c r="Q46" s="587" t="s">
        <v>673</v>
      </c>
      <c r="R46" s="587"/>
      <c r="S46" s="543">
        <v>19</v>
      </c>
      <c r="T46" s="543">
        <v>4</v>
      </c>
    </row>
    <row r="47" spans="1:22" x14ac:dyDescent="0.35">
      <c r="A47" s="127"/>
      <c r="B47" s="674">
        <f t="shared" si="4"/>
        <v>2007</v>
      </c>
      <c r="C47" s="674"/>
      <c r="D47" s="674"/>
      <c r="E47" s="674"/>
      <c r="F47" s="674"/>
      <c r="G47" s="674">
        <v>33</v>
      </c>
      <c r="H47" s="674"/>
      <c r="I47" s="674"/>
      <c r="J47" s="674"/>
      <c r="K47" s="674"/>
      <c r="L47" s="674"/>
      <c r="M47" s="674"/>
      <c r="N47" s="674"/>
      <c r="O47" s="674">
        <f t="shared" si="3"/>
        <v>33</v>
      </c>
      <c r="P47" s="587"/>
      <c r="Q47" s="587" t="s">
        <v>674</v>
      </c>
      <c r="R47" s="587"/>
      <c r="S47" s="543">
        <v>29</v>
      </c>
      <c r="T47" s="543">
        <v>4</v>
      </c>
    </row>
    <row r="48" spans="1:22" x14ac:dyDescent="0.35">
      <c r="A48" s="127"/>
      <c r="B48" s="674">
        <f t="shared" si="4"/>
        <v>2008</v>
      </c>
      <c r="C48" s="674"/>
      <c r="D48" s="674"/>
      <c r="E48" s="674"/>
      <c r="F48" s="674"/>
      <c r="G48" s="674">
        <v>18</v>
      </c>
      <c r="H48" s="674">
        <v>7</v>
      </c>
      <c r="I48" s="674">
        <v>1</v>
      </c>
      <c r="J48" s="674">
        <v>2</v>
      </c>
      <c r="K48" s="674">
        <v>2</v>
      </c>
      <c r="L48" s="674"/>
      <c r="M48" s="674"/>
      <c r="N48" s="674"/>
      <c r="O48" s="674">
        <f t="shared" si="3"/>
        <v>30</v>
      </c>
      <c r="P48" s="587"/>
      <c r="Q48" s="587" t="s">
        <v>675</v>
      </c>
      <c r="R48" s="587"/>
      <c r="S48" s="543">
        <v>29</v>
      </c>
      <c r="T48" s="543">
        <v>1</v>
      </c>
    </row>
    <row r="49" spans="1:20" x14ac:dyDescent="0.35">
      <c r="A49" s="127"/>
      <c r="B49" s="674">
        <f t="shared" si="4"/>
        <v>2009</v>
      </c>
      <c r="C49" s="674"/>
      <c r="D49" s="674"/>
      <c r="E49" s="674"/>
      <c r="F49" s="674"/>
      <c r="G49" s="674">
        <v>6</v>
      </c>
      <c r="H49" s="674"/>
      <c r="I49" s="674">
        <v>3</v>
      </c>
      <c r="J49" s="674">
        <v>2</v>
      </c>
      <c r="K49" s="674"/>
      <c r="L49" s="674"/>
      <c r="M49" s="674"/>
      <c r="N49" s="674"/>
      <c r="O49" s="674">
        <f t="shared" si="3"/>
        <v>11</v>
      </c>
      <c r="P49" s="587"/>
      <c r="Q49" s="587" t="s">
        <v>676</v>
      </c>
      <c r="R49" s="587"/>
      <c r="S49" s="543">
        <v>5</v>
      </c>
      <c r="T49" s="543">
        <v>6</v>
      </c>
    </row>
    <row r="50" spans="1:20" x14ac:dyDescent="0.35">
      <c r="A50" s="127"/>
      <c r="B50" s="674">
        <f t="shared" si="4"/>
        <v>2010</v>
      </c>
      <c r="C50" s="674"/>
      <c r="D50" s="674"/>
      <c r="E50" s="674"/>
      <c r="F50" s="674">
        <v>1</v>
      </c>
      <c r="G50" s="674">
        <v>6</v>
      </c>
      <c r="H50" s="674">
        <v>1</v>
      </c>
      <c r="I50" s="674"/>
      <c r="J50" s="674">
        <v>6</v>
      </c>
      <c r="K50" s="674">
        <v>1</v>
      </c>
      <c r="L50" s="674"/>
      <c r="M50" s="674"/>
      <c r="N50" s="674">
        <v>3</v>
      </c>
      <c r="O50" s="674">
        <f t="shared" si="3"/>
        <v>18</v>
      </c>
      <c r="P50" s="587"/>
      <c r="Q50" s="587" t="s">
        <v>677</v>
      </c>
      <c r="R50" s="587"/>
      <c r="S50" s="543">
        <v>17</v>
      </c>
      <c r="T50" s="543">
        <v>1</v>
      </c>
    </row>
    <row r="51" spans="1:20" x14ac:dyDescent="0.35">
      <c r="A51" s="127"/>
      <c r="B51" s="674">
        <v>2011</v>
      </c>
      <c r="C51" s="674"/>
      <c r="D51" s="674"/>
      <c r="E51" s="674"/>
      <c r="F51" s="674"/>
      <c r="G51" s="674">
        <v>33</v>
      </c>
      <c r="H51" s="674"/>
      <c r="I51" s="674">
        <v>1</v>
      </c>
      <c r="J51" s="674">
        <v>3</v>
      </c>
      <c r="K51" s="674"/>
      <c r="L51" s="674"/>
      <c r="M51" s="674">
        <v>1</v>
      </c>
      <c r="N51" s="674"/>
      <c r="O51" s="674"/>
      <c r="P51" s="587"/>
      <c r="Q51" s="587" t="s">
        <v>678</v>
      </c>
      <c r="R51" s="587"/>
      <c r="S51" s="543">
        <v>31</v>
      </c>
      <c r="T51" s="543">
        <v>2</v>
      </c>
    </row>
    <row r="52" spans="1:20" x14ac:dyDescent="0.35">
      <c r="A52" s="127"/>
      <c r="B52" s="674"/>
      <c r="C52" s="674">
        <f>+SUM(C35:C51)</f>
        <v>1</v>
      </c>
      <c r="D52" s="674">
        <f t="shared" ref="D52:N52" si="5">+SUM(D35:D51)</f>
        <v>0</v>
      </c>
      <c r="E52" s="674">
        <f t="shared" si="5"/>
        <v>1</v>
      </c>
      <c r="F52" s="674">
        <f t="shared" si="5"/>
        <v>13</v>
      </c>
      <c r="G52" s="674">
        <f t="shared" si="5"/>
        <v>189</v>
      </c>
      <c r="H52" s="674">
        <f t="shared" si="5"/>
        <v>37</v>
      </c>
      <c r="I52" s="674">
        <f t="shared" si="5"/>
        <v>14</v>
      </c>
      <c r="J52" s="674">
        <f t="shared" si="5"/>
        <v>38</v>
      </c>
      <c r="K52" s="674">
        <f t="shared" si="5"/>
        <v>14</v>
      </c>
      <c r="L52" s="674">
        <f t="shared" si="5"/>
        <v>0</v>
      </c>
      <c r="M52" s="674">
        <f t="shared" si="5"/>
        <v>1</v>
      </c>
      <c r="N52" s="674">
        <f t="shared" si="5"/>
        <v>3</v>
      </c>
      <c r="O52" s="674"/>
      <c r="P52" s="587"/>
      <c r="Q52" s="587"/>
      <c r="R52" s="587"/>
      <c r="S52" s="543">
        <f>+SUM(S41:S51)</f>
        <v>188</v>
      </c>
      <c r="T52" s="543">
        <f>+SUM(T41:T51)</f>
        <v>29</v>
      </c>
    </row>
    <row r="53" spans="1:20" x14ac:dyDescent="0.35">
      <c r="A53" s="127"/>
      <c r="B53" s="417"/>
      <c r="C53" s="417"/>
      <c r="D53" s="417"/>
      <c r="E53" s="417"/>
      <c r="F53" s="417"/>
      <c r="G53" s="417"/>
      <c r="H53" s="417"/>
      <c r="I53" s="417"/>
      <c r="J53" s="417"/>
      <c r="K53" s="417"/>
      <c r="L53" s="417"/>
      <c r="M53" s="417"/>
      <c r="N53" s="417"/>
      <c r="O53" s="417"/>
      <c r="P53" s="417"/>
      <c r="Q53" s="417"/>
      <c r="R53" s="417"/>
      <c r="S53" s="198"/>
      <c r="T53" s="34"/>
    </row>
    <row r="54" spans="1:20" x14ac:dyDescent="0.35">
      <c r="A54" s="127"/>
      <c r="B54" s="127"/>
      <c r="C54" s="127"/>
      <c r="D54" s="127"/>
      <c r="E54" s="127"/>
      <c r="F54" s="127"/>
      <c r="G54" s="127"/>
      <c r="H54" s="127"/>
      <c r="I54" s="127"/>
      <c r="J54" s="127"/>
      <c r="K54" s="127"/>
      <c r="L54" s="127"/>
      <c r="M54" s="127"/>
      <c r="N54" s="127"/>
      <c r="O54" s="127"/>
      <c r="P54" s="127"/>
      <c r="Q54" s="127"/>
      <c r="R54" s="127"/>
    </row>
    <row r="55" spans="1:20" x14ac:dyDescent="0.35">
      <c r="A55" s="127"/>
      <c r="B55" s="127"/>
      <c r="C55" s="127"/>
      <c r="D55" s="127"/>
      <c r="E55" s="127"/>
      <c r="F55" s="127"/>
      <c r="G55" s="127"/>
      <c r="H55" s="127"/>
      <c r="I55" s="127"/>
      <c r="J55" s="127"/>
      <c r="K55" s="127"/>
      <c r="L55" s="127"/>
      <c r="M55" s="127"/>
      <c r="N55" s="127"/>
      <c r="O55" s="127"/>
      <c r="P55" s="127"/>
      <c r="Q55" s="127"/>
      <c r="R55" s="127"/>
    </row>
    <row r="56" spans="1:20" x14ac:dyDescent="0.35">
      <c r="A56" s="127"/>
      <c r="B56" s="127"/>
      <c r="C56" s="127"/>
      <c r="D56" s="127"/>
      <c r="E56" s="127"/>
      <c r="F56" s="127"/>
      <c r="G56" s="127"/>
      <c r="H56" s="127"/>
      <c r="I56" s="127"/>
      <c r="J56" s="127"/>
      <c r="K56" s="127"/>
      <c r="L56" s="127"/>
      <c r="M56" s="127"/>
      <c r="N56" s="127"/>
      <c r="O56" s="127"/>
      <c r="P56" s="127"/>
      <c r="Q56" s="127"/>
      <c r="R56" s="127"/>
    </row>
    <row r="57" spans="1:20" x14ac:dyDescent="0.35">
      <c r="A57" s="127"/>
      <c r="B57" s="127"/>
      <c r="C57" s="127"/>
      <c r="D57" s="127"/>
      <c r="E57" s="127"/>
      <c r="F57" s="127"/>
      <c r="G57" s="127"/>
      <c r="H57" s="127"/>
      <c r="I57" s="127"/>
      <c r="J57" s="127"/>
      <c r="K57" s="127"/>
      <c r="L57" s="127"/>
      <c r="M57" s="127"/>
      <c r="N57" s="127"/>
      <c r="O57" s="127"/>
      <c r="P57" s="127"/>
      <c r="Q57" s="127"/>
      <c r="R57" s="127"/>
    </row>
    <row r="58" spans="1:20" x14ac:dyDescent="0.35">
      <c r="A58" s="127"/>
      <c r="B58" s="127"/>
      <c r="C58" s="127"/>
      <c r="D58" s="127"/>
      <c r="E58" s="127"/>
      <c r="F58" s="127"/>
      <c r="G58" s="127"/>
      <c r="H58" s="127"/>
      <c r="I58" s="127"/>
      <c r="J58" s="127"/>
      <c r="K58" s="127"/>
      <c r="L58" s="127"/>
      <c r="M58" s="127"/>
      <c r="N58" s="127"/>
      <c r="O58" s="127"/>
      <c r="P58" s="127"/>
      <c r="Q58" s="127"/>
      <c r="R58" s="127"/>
    </row>
    <row r="59" spans="1:20" x14ac:dyDescent="0.35">
      <c r="A59" s="127"/>
      <c r="B59" s="127"/>
      <c r="C59" s="127"/>
      <c r="D59" s="127"/>
      <c r="E59" s="127"/>
      <c r="F59" s="127"/>
      <c r="G59" s="127"/>
      <c r="H59" s="127"/>
      <c r="I59" s="127"/>
      <c r="J59" s="127"/>
      <c r="K59" s="127"/>
      <c r="L59" s="127"/>
      <c r="M59" s="127"/>
      <c r="N59" s="127"/>
      <c r="O59" s="127"/>
      <c r="P59" s="127"/>
      <c r="Q59" s="127"/>
      <c r="R59" s="127"/>
    </row>
    <row r="60" spans="1:20" x14ac:dyDescent="0.35">
      <c r="A60" s="127"/>
      <c r="B60" s="127"/>
      <c r="C60" s="127"/>
      <c r="D60" s="127"/>
      <c r="E60" s="127"/>
      <c r="F60" s="127"/>
      <c r="G60" s="127"/>
      <c r="H60" s="127"/>
      <c r="I60" s="127"/>
      <c r="J60" s="127"/>
      <c r="K60" s="127"/>
      <c r="L60" s="127"/>
      <c r="M60" s="127"/>
      <c r="N60" s="127"/>
      <c r="O60" s="127"/>
      <c r="P60" s="127"/>
      <c r="Q60" s="127"/>
      <c r="R60" s="127"/>
    </row>
    <row r="61" spans="1:20" x14ac:dyDescent="0.35">
      <c r="A61" s="127"/>
      <c r="B61" s="127"/>
      <c r="C61" s="127"/>
      <c r="D61" s="127"/>
      <c r="E61" s="127"/>
      <c r="F61" s="127"/>
      <c r="G61" s="127"/>
      <c r="H61" s="127"/>
      <c r="I61" s="127"/>
      <c r="J61" s="127"/>
      <c r="K61" s="127"/>
      <c r="L61" s="127"/>
      <c r="M61" s="127"/>
      <c r="N61" s="127"/>
      <c r="O61" s="127"/>
      <c r="P61" s="127"/>
      <c r="Q61" s="127"/>
      <c r="R61" s="127"/>
    </row>
    <row r="62" spans="1:20" x14ac:dyDescent="0.35">
      <c r="A62" s="127"/>
      <c r="B62" s="127"/>
      <c r="C62" s="127"/>
      <c r="D62" s="127"/>
      <c r="E62" s="127"/>
      <c r="F62" s="127"/>
      <c r="G62" s="127"/>
      <c r="H62" s="127"/>
      <c r="I62" s="127"/>
      <c r="J62" s="127"/>
      <c r="K62" s="127"/>
      <c r="L62" s="127"/>
      <c r="M62" s="127"/>
      <c r="N62" s="127"/>
      <c r="O62" s="127"/>
      <c r="P62" s="127"/>
      <c r="Q62" s="127"/>
      <c r="R62" s="127"/>
    </row>
    <row r="63" spans="1:20" x14ac:dyDescent="0.35">
      <c r="A63" s="127"/>
      <c r="B63" s="127"/>
      <c r="C63" s="127"/>
      <c r="D63" s="127"/>
      <c r="E63" s="127"/>
      <c r="F63" s="127"/>
      <c r="G63" s="127"/>
      <c r="H63" s="127"/>
      <c r="I63" s="127"/>
      <c r="J63" s="127"/>
      <c r="K63" s="127"/>
      <c r="L63" s="127"/>
      <c r="M63" s="127"/>
      <c r="N63" s="127"/>
      <c r="O63" s="127"/>
      <c r="P63" s="127"/>
      <c r="Q63" s="127"/>
      <c r="R63" s="127"/>
    </row>
    <row r="64" spans="1:20" x14ac:dyDescent="0.35">
      <c r="A64" s="127"/>
      <c r="B64" s="127"/>
      <c r="C64" s="127"/>
      <c r="D64" s="127"/>
      <c r="E64" s="127"/>
      <c r="F64" s="127"/>
      <c r="G64" s="127"/>
      <c r="H64" s="127"/>
      <c r="I64" s="127"/>
      <c r="J64" s="127"/>
      <c r="K64" s="127"/>
      <c r="L64" s="127"/>
      <c r="M64" s="127"/>
      <c r="N64" s="127"/>
      <c r="O64" s="127"/>
      <c r="P64" s="127"/>
      <c r="Q64" s="127"/>
      <c r="R64" s="127"/>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activeCell="K3" sqref="K3"/>
    </sheetView>
  </sheetViews>
  <sheetFormatPr defaultRowHeight="14.5" x14ac:dyDescent="0.35"/>
  <sheetData>
    <row r="1" spans="1:17" x14ac:dyDescent="0.35">
      <c r="A1" s="30" t="s">
        <v>633</v>
      </c>
    </row>
    <row r="2" spans="1:17" x14ac:dyDescent="0.35">
      <c r="B2" s="66"/>
      <c r="C2" s="66"/>
      <c r="D2" s="66"/>
      <c r="E2" s="66"/>
      <c r="F2" s="66"/>
      <c r="G2" s="66"/>
      <c r="H2" s="66"/>
      <c r="I2" s="66"/>
      <c r="J2" s="66"/>
      <c r="K2" s="66"/>
      <c r="L2" s="66"/>
      <c r="M2" s="66"/>
      <c r="N2" s="66"/>
      <c r="O2" s="66"/>
      <c r="P2" s="66"/>
      <c r="Q2" s="66"/>
    </row>
    <row r="3" spans="1:17" x14ac:dyDescent="0.35">
      <c r="B3" s="66"/>
      <c r="D3" s="66"/>
      <c r="E3" s="66"/>
      <c r="F3" s="66"/>
      <c r="G3" s="66"/>
      <c r="H3" s="66"/>
      <c r="I3" s="66"/>
      <c r="J3" s="66"/>
      <c r="K3" s="66"/>
      <c r="L3" s="66"/>
      <c r="M3" s="66"/>
      <c r="N3" s="66"/>
      <c r="O3" s="66"/>
      <c r="P3" s="66"/>
      <c r="Q3" s="66"/>
    </row>
    <row r="4" spans="1:17" x14ac:dyDescent="0.35">
      <c r="B4" s="66"/>
      <c r="C4" s="66"/>
      <c r="D4" s="66"/>
      <c r="E4" s="66"/>
      <c r="F4" s="66"/>
      <c r="G4" s="66"/>
      <c r="H4" s="66"/>
      <c r="I4" s="66"/>
      <c r="J4" s="66"/>
      <c r="K4" s="66"/>
      <c r="L4" s="66"/>
      <c r="M4" s="66"/>
      <c r="N4" s="66"/>
      <c r="O4" s="66"/>
      <c r="P4" s="66"/>
      <c r="Q4" s="66"/>
    </row>
    <row r="5" spans="1:17" x14ac:dyDescent="0.35">
      <c r="B5" s="66"/>
      <c r="C5" s="66"/>
      <c r="D5" s="66"/>
      <c r="E5" s="66"/>
      <c r="F5" s="66"/>
      <c r="G5" s="66"/>
      <c r="H5" s="66"/>
      <c r="I5" s="66"/>
      <c r="J5" s="66"/>
      <c r="K5" s="66"/>
      <c r="L5" s="66"/>
      <c r="M5" s="66"/>
      <c r="N5" s="66"/>
      <c r="O5" s="66"/>
      <c r="P5" s="66"/>
      <c r="Q5" s="66"/>
    </row>
    <row r="6" spans="1:17" x14ac:dyDescent="0.35">
      <c r="B6" s="66"/>
      <c r="C6" s="66"/>
      <c r="D6" s="66"/>
      <c r="E6" s="66"/>
      <c r="F6" s="66"/>
      <c r="G6" s="66"/>
      <c r="H6" s="66"/>
      <c r="I6" s="66"/>
      <c r="J6" s="66"/>
      <c r="K6" s="66"/>
      <c r="L6" s="66"/>
      <c r="M6" s="66"/>
      <c r="N6" s="66"/>
      <c r="O6" s="66"/>
      <c r="P6" s="66"/>
      <c r="Q6" s="66"/>
    </row>
    <row r="7" spans="1:17" x14ac:dyDescent="0.35">
      <c r="B7" s="66"/>
      <c r="C7" s="66"/>
      <c r="D7" s="66"/>
      <c r="E7" s="66"/>
      <c r="F7" s="66"/>
      <c r="G7" s="66"/>
      <c r="H7" s="66"/>
      <c r="I7" s="66"/>
      <c r="J7" s="66"/>
      <c r="K7" s="66"/>
      <c r="L7" s="66"/>
      <c r="M7" s="66"/>
      <c r="N7" s="66"/>
      <c r="O7" s="66"/>
      <c r="P7" s="66"/>
      <c r="Q7" s="66"/>
    </row>
    <row r="8" spans="1:17" x14ac:dyDescent="0.35">
      <c r="B8" s="66"/>
      <c r="C8" s="66"/>
      <c r="D8" s="66"/>
      <c r="E8" s="66"/>
      <c r="F8" s="66"/>
      <c r="G8" s="66"/>
      <c r="H8" s="66"/>
      <c r="I8" s="66"/>
      <c r="J8" s="66"/>
      <c r="K8" s="66"/>
      <c r="L8" s="66"/>
      <c r="M8" s="66"/>
      <c r="N8" s="66"/>
      <c r="O8" s="66"/>
      <c r="P8" s="66"/>
      <c r="Q8" s="66"/>
    </row>
    <row r="9" spans="1:17" x14ac:dyDescent="0.35">
      <c r="B9" s="66"/>
      <c r="C9" s="66"/>
      <c r="D9" s="66"/>
      <c r="E9" s="66"/>
      <c r="F9" s="66"/>
      <c r="G9" s="66"/>
      <c r="H9" s="66"/>
      <c r="I9" s="66"/>
      <c r="J9" s="66"/>
      <c r="K9" s="66"/>
      <c r="L9" s="66"/>
      <c r="M9" s="66"/>
      <c r="N9" s="66"/>
      <c r="O9" s="66"/>
      <c r="P9" s="66"/>
      <c r="Q9" s="66"/>
    </row>
    <row r="10" spans="1:17" x14ac:dyDescent="0.35">
      <c r="B10" s="66"/>
      <c r="C10" s="66"/>
      <c r="D10" s="66"/>
      <c r="E10" s="66"/>
      <c r="F10" s="66"/>
      <c r="G10" s="66"/>
      <c r="H10" s="66"/>
      <c r="I10" s="66"/>
      <c r="J10" s="66"/>
      <c r="K10" s="66"/>
      <c r="L10" s="66"/>
      <c r="M10" s="66"/>
      <c r="N10" s="66"/>
      <c r="O10" s="66"/>
      <c r="P10" s="66"/>
      <c r="Q10" s="66"/>
    </row>
    <row r="11" spans="1:17" x14ac:dyDescent="0.35">
      <c r="B11" s="66"/>
      <c r="C11" s="66"/>
      <c r="D11" s="66"/>
      <c r="E11" s="66"/>
      <c r="F11" s="66"/>
      <c r="G11" s="66"/>
      <c r="H11" s="66"/>
      <c r="I11" s="66"/>
      <c r="J11" s="66"/>
      <c r="K11" s="66"/>
      <c r="L11" s="66"/>
      <c r="M11" s="66"/>
      <c r="N11" s="66"/>
      <c r="O11" s="66"/>
      <c r="P11" s="66"/>
      <c r="Q11" s="66"/>
    </row>
    <row r="12" spans="1:17" x14ac:dyDescent="0.35">
      <c r="B12" s="66"/>
      <c r="C12" s="30" t="s">
        <v>1297</v>
      </c>
      <c r="D12" s="66"/>
      <c r="E12" s="66"/>
      <c r="F12" s="66"/>
      <c r="G12" s="66"/>
      <c r="H12" s="66"/>
      <c r="I12" s="66"/>
      <c r="J12" s="66"/>
      <c r="K12" s="66"/>
      <c r="L12" s="66"/>
      <c r="M12" s="66"/>
      <c r="N12" s="66"/>
      <c r="O12" s="66"/>
      <c r="P12" s="66"/>
      <c r="Q12" s="66"/>
    </row>
    <row r="13" spans="1:17" x14ac:dyDescent="0.35">
      <c r="B13" s="66"/>
      <c r="C13" s="66"/>
      <c r="D13" s="66"/>
      <c r="E13" s="66"/>
      <c r="F13" s="66"/>
      <c r="G13" s="66"/>
      <c r="H13" s="66"/>
      <c r="I13" s="66"/>
      <c r="J13" s="66"/>
      <c r="K13" s="66"/>
      <c r="L13" s="66"/>
      <c r="M13" s="66"/>
      <c r="N13" s="66"/>
      <c r="O13" s="66"/>
      <c r="P13" s="66"/>
      <c r="Q13" s="66"/>
    </row>
    <row r="14" spans="1:17" x14ac:dyDescent="0.35">
      <c r="B14" s="66"/>
      <c r="C14" s="66"/>
      <c r="D14" s="66" t="s">
        <v>634</v>
      </c>
      <c r="E14" s="66"/>
      <c r="F14" s="66"/>
      <c r="G14" s="66"/>
      <c r="H14" s="66"/>
      <c r="I14" s="66"/>
      <c r="J14" s="66"/>
      <c r="K14" s="66"/>
      <c r="L14" s="66"/>
      <c r="M14" s="66"/>
      <c r="N14" s="66"/>
      <c r="O14" s="66"/>
      <c r="P14" s="66"/>
      <c r="Q14" s="66"/>
    </row>
    <row r="15" spans="1:17" x14ac:dyDescent="0.35">
      <c r="B15" s="66"/>
      <c r="D15" s="71" t="s">
        <v>0</v>
      </c>
      <c r="E15" s="71" t="s">
        <v>1</v>
      </c>
      <c r="F15" s="71" t="s">
        <v>2</v>
      </c>
      <c r="G15" s="71" t="s">
        <v>3</v>
      </c>
      <c r="H15" s="71" t="s">
        <v>4</v>
      </c>
      <c r="I15" s="71" t="s">
        <v>291</v>
      </c>
      <c r="J15" s="71" t="s">
        <v>263</v>
      </c>
      <c r="K15" s="71" t="s">
        <v>7</v>
      </c>
      <c r="L15" s="71" t="s">
        <v>8</v>
      </c>
      <c r="M15" s="71" t="s">
        <v>9</v>
      </c>
      <c r="N15" s="71" t="s">
        <v>10</v>
      </c>
      <c r="O15" s="71" t="s">
        <v>11</v>
      </c>
      <c r="P15" s="66"/>
      <c r="Q15" s="66"/>
    </row>
    <row r="16" spans="1:17" x14ac:dyDescent="0.35">
      <c r="B16" s="66"/>
      <c r="C16" s="66" t="s">
        <v>12</v>
      </c>
      <c r="D16" s="71">
        <v>12</v>
      </c>
      <c r="E16" s="71">
        <v>10</v>
      </c>
      <c r="F16" s="71">
        <v>22</v>
      </c>
      <c r="G16" s="71">
        <v>66</v>
      </c>
      <c r="H16" s="71">
        <v>103</v>
      </c>
      <c r="I16" s="71">
        <v>7</v>
      </c>
      <c r="J16" s="71">
        <v>42</v>
      </c>
      <c r="K16" s="71">
        <v>148</v>
      </c>
      <c r="L16" s="71">
        <v>48</v>
      </c>
      <c r="M16" s="71">
        <v>9</v>
      </c>
      <c r="N16" s="71">
        <v>23</v>
      </c>
      <c r="O16" s="71">
        <v>20</v>
      </c>
      <c r="P16" s="66"/>
      <c r="Q16" s="66"/>
    </row>
    <row r="17" spans="2:17" x14ac:dyDescent="0.35">
      <c r="B17" s="66"/>
      <c r="C17" s="66" t="s">
        <v>490</v>
      </c>
      <c r="D17" s="71">
        <v>3</v>
      </c>
      <c r="E17" s="71">
        <v>2.5</v>
      </c>
      <c r="F17" s="71">
        <v>5.5</v>
      </c>
      <c r="G17" s="71">
        <v>16.5</v>
      </c>
      <c r="H17" s="71">
        <v>25.75</v>
      </c>
      <c r="I17" s="71">
        <v>1.75</v>
      </c>
      <c r="J17" s="71">
        <v>10.5</v>
      </c>
      <c r="K17" s="71">
        <v>37</v>
      </c>
      <c r="L17" s="71">
        <v>12</v>
      </c>
      <c r="M17" s="71">
        <v>2.25</v>
      </c>
      <c r="N17" s="71">
        <v>5.75</v>
      </c>
      <c r="O17" s="71">
        <v>5</v>
      </c>
      <c r="P17" s="66"/>
      <c r="Q17" s="66"/>
    </row>
    <row r="18" spans="2:17" x14ac:dyDescent="0.35">
      <c r="B18" s="66"/>
      <c r="C18" s="66"/>
      <c r="D18" s="66"/>
      <c r="E18" s="66"/>
      <c r="F18" s="66"/>
      <c r="G18" s="66"/>
      <c r="H18" s="66"/>
      <c r="I18" s="66"/>
      <c r="J18" s="66"/>
      <c r="K18" s="66"/>
      <c r="L18" s="66"/>
      <c r="M18" s="66"/>
      <c r="N18" s="66"/>
      <c r="O18" s="66"/>
      <c r="P18" s="66"/>
      <c r="Q18" s="66"/>
    </row>
    <row r="19" spans="2:17" x14ac:dyDescent="0.35">
      <c r="B19" s="66"/>
      <c r="C19" s="66"/>
      <c r="D19" s="66" t="s">
        <v>635</v>
      </c>
      <c r="E19" s="66"/>
      <c r="F19" s="66"/>
      <c r="G19" s="66"/>
      <c r="H19" s="66"/>
      <c r="I19" s="66"/>
      <c r="J19" s="66"/>
      <c r="K19" s="66"/>
      <c r="L19" s="66"/>
      <c r="M19" s="66"/>
      <c r="N19" s="66"/>
      <c r="O19" s="66"/>
      <c r="P19" s="66"/>
      <c r="Q19" s="66"/>
    </row>
    <row r="20" spans="2:17" x14ac:dyDescent="0.35">
      <c r="B20" s="66"/>
      <c r="C20" s="66"/>
      <c r="D20" s="66" t="s">
        <v>636</v>
      </c>
      <c r="E20" s="66"/>
      <c r="F20" s="66"/>
      <c r="G20" s="66"/>
      <c r="H20" s="66"/>
      <c r="I20" s="66"/>
      <c r="J20" s="66"/>
      <c r="K20" s="66"/>
      <c r="L20" s="66"/>
      <c r="M20" s="66"/>
      <c r="N20" s="66"/>
      <c r="O20" s="66"/>
      <c r="P20" s="66"/>
      <c r="Q20" s="66"/>
    </row>
    <row r="21" spans="2:17" x14ac:dyDescent="0.35">
      <c r="B21" s="66"/>
      <c r="C21" s="66"/>
      <c r="D21" s="66" t="s">
        <v>637</v>
      </c>
      <c r="E21" s="66"/>
      <c r="F21" s="66"/>
      <c r="G21" s="66"/>
      <c r="H21" s="66"/>
      <c r="I21" s="66"/>
      <c r="J21" s="66"/>
      <c r="K21" s="66"/>
      <c r="L21" s="66"/>
      <c r="M21" s="66"/>
      <c r="N21" s="66"/>
      <c r="O21" s="66"/>
      <c r="P21" s="66"/>
      <c r="Q21" s="66"/>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zoomScale="70" zoomScaleNormal="70" workbookViewId="0">
      <selection activeCell="Q15" sqref="Q15:S16"/>
    </sheetView>
  </sheetViews>
  <sheetFormatPr defaultRowHeight="14.5" x14ac:dyDescent="0.35"/>
  <sheetData>
    <row r="1" spans="1:6" x14ac:dyDescent="0.35">
      <c r="A1" s="30" t="s">
        <v>638</v>
      </c>
    </row>
    <row r="2" spans="1:6" s="66" customFormat="1" x14ac:dyDescent="0.35"/>
    <row r="3" spans="1:6" s="66" customFormat="1" x14ac:dyDescent="0.35"/>
    <row r="4" spans="1:6" s="66" customFormat="1" x14ac:dyDescent="0.35"/>
    <row r="5" spans="1:6" s="66" customFormat="1" x14ac:dyDescent="0.35"/>
    <row r="6" spans="1:6" s="66" customFormat="1" x14ac:dyDescent="0.35"/>
    <row r="7" spans="1:6" s="66" customFormat="1" x14ac:dyDescent="0.35"/>
    <row r="8" spans="1:6" s="66" customFormat="1" x14ac:dyDescent="0.35"/>
    <row r="10" spans="1:6" x14ac:dyDescent="0.35">
      <c r="C10" s="30" t="s">
        <v>1408</v>
      </c>
    </row>
    <row r="12" spans="1:6" x14ac:dyDescent="0.35">
      <c r="C12" s="66" t="s">
        <v>639</v>
      </c>
      <c r="D12" s="66" t="s">
        <v>640</v>
      </c>
      <c r="E12" s="66" t="s">
        <v>641</v>
      </c>
      <c r="F12" s="66" t="s">
        <v>642</v>
      </c>
    </row>
    <row r="13" spans="1:6" x14ac:dyDescent="0.35">
      <c r="B13" s="66" t="s">
        <v>12</v>
      </c>
      <c r="C13">
        <v>113</v>
      </c>
      <c r="D13">
        <v>118</v>
      </c>
      <c r="E13">
        <v>141</v>
      </c>
      <c r="F13">
        <v>49</v>
      </c>
    </row>
    <row r="14" spans="1:6" x14ac:dyDescent="0.35">
      <c r="B14" s="66" t="s">
        <v>490</v>
      </c>
      <c r="C14" s="18">
        <f>+C13/38</f>
        <v>2.9736842105263159</v>
      </c>
      <c r="D14" s="18">
        <f>+D13/20</f>
        <v>5.9</v>
      </c>
      <c r="E14" s="18">
        <f>+E13/20</f>
        <v>7.05</v>
      </c>
      <c r="F14" s="18">
        <f>+F13/12</f>
        <v>4.083333333333333</v>
      </c>
    </row>
    <row r="15" spans="1:6" s="66" customFormat="1" x14ac:dyDescent="0.35">
      <c r="C15" s="18"/>
      <c r="D15" s="18"/>
      <c r="E15" s="18"/>
      <c r="F15" s="18"/>
    </row>
    <row r="16" spans="1:6" s="66" customFormat="1" x14ac:dyDescent="0.35">
      <c r="C16" s="18"/>
      <c r="D16" s="18"/>
      <c r="E16" s="18"/>
      <c r="F16" s="18"/>
    </row>
    <row r="17" spans="2:19" s="66" customFormat="1" x14ac:dyDescent="0.35">
      <c r="C17" s="18"/>
      <c r="D17" s="18"/>
      <c r="E17" s="18"/>
      <c r="F17" s="18"/>
    </row>
    <row r="23" spans="2:19" x14ac:dyDescent="0.35">
      <c r="B23" s="66"/>
    </row>
    <row r="24" spans="2:19" x14ac:dyDescent="0.35">
      <c r="B24" s="66"/>
      <c r="C24" s="66"/>
      <c r="D24" s="66"/>
      <c r="E24" s="66"/>
      <c r="F24" s="66"/>
      <c r="G24" s="66"/>
      <c r="H24" s="66"/>
      <c r="I24" s="66"/>
      <c r="J24" s="66"/>
      <c r="K24" s="66"/>
      <c r="L24" s="66"/>
      <c r="M24" s="66"/>
    </row>
    <row r="25" spans="2:19" x14ac:dyDescent="0.35">
      <c r="B25" s="66"/>
      <c r="C25" s="30" t="s">
        <v>1409</v>
      </c>
    </row>
    <row r="26" spans="2:19" x14ac:dyDescent="0.35">
      <c r="B26" s="66"/>
    </row>
    <row r="27" spans="2:19" x14ac:dyDescent="0.35">
      <c r="B27" s="66"/>
      <c r="C27" s="71" t="s">
        <v>0</v>
      </c>
      <c r="D27" s="71" t="s">
        <v>1</v>
      </c>
      <c r="E27" s="71" t="s">
        <v>2</v>
      </c>
      <c r="F27" s="71" t="s">
        <v>3</v>
      </c>
      <c r="G27" s="71" t="s">
        <v>4</v>
      </c>
      <c r="H27" s="71" t="s">
        <v>5</v>
      </c>
      <c r="I27" s="71" t="s">
        <v>6</v>
      </c>
      <c r="J27" s="71" t="s">
        <v>7</v>
      </c>
      <c r="K27" s="71" t="s">
        <v>8</v>
      </c>
      <c r="L27" s="71" t="s">
        <v>9</v>
      </c>
      <c r="M27" s="71" t="s">
        <v>10</v>
      </c>
      <c r="N27" s="71" t="s">
        <v>11</v>
      </c>
    </row>
    <row r="28" spans="2:19" x14ac:dyDescent="0.35">
      <c r="B28" s="66"/>
      <c r="C28" s="189">
        <f t="shared" ref="C28:N28" si="0">+C36/89</f>
        <v>0</v>
      </c>
      <c r="D28" s="189">
        <f t="shared" si="0"/>
        <v>0</v>
      </c>
      <c r="E28" s="189">
        <f t="shared" si="0"/>
        <v>0.1348314606741573</v>
      </c>
      <c r="F28" s="189">
        <f t="shared" si="0"/>
        <v>6.741573033707865E-2</v>
      </c>
      <c r="G28" s="189">
        <f t="shared" si="0"/>
        <v>0.2808988764044944</v>
      </c>
      <c r="H28" s="189">
        <f t="shared" si="0"/>
        <v>1.1235955056179775E-2</v>
      </c>
      <c r="I28" s="189">
        <f t="shared" si="0"/>
        <v>0.15730337078651685</v>
      </c>
      <c r="J28" s="189">
        <f t="shared" si="0"/>
        <v>0.8539325842696629</v>
      </c>
      <c r="K28" s="189">
        <f t="shared" si="0"/>
        <v>2.595505617977528</v>
      </c>
      <c r="L28" s="189">
        <f t="shared" si="0"/>
        <v>0.5842696629213483</v>
      </c>
      <c r="M28" s="189">
        <f t="shared" si="0"/>
        <v>1.1235955056179775E-2</v>
      </c>
      <c r="N28" s="189">
        <f t="shared" si="0"/>
        <v>0</v>
      </c>
    </row>
    <row r="29" spans="2:19" x14ac:dyDescent="0.35">
      <c r="B29" s="66"/>
      <c r="C29" s="66"/>
      <c r="D29" s="66"/>
      <c r="E29" s="66"/>
      <c r="F29" s="66"/>
      <c r="G29" s="66"/>
      <c r="H29" s="66"/>
      <c r="I29" s="66"/>
      <c r="J29" s="66"/>
      <c r="K29" s="66"/>
      <c r="L29" s="66"/>
      <c r="M29" s="66"/>
      <c r="P29" s="66"/>
      <c r="Q29" s="66"/>
      <c r="R29" s="66"/>
      <c r="S29" s="66"/>
    </row>
    <row r="30" spans="2:19" x14ac:dyDescent="0.35">
      <c r="B30" s="675"/>
      <c r="C30" s="648" t="s">
        <v>0</v>
      </c>
      <c r="D30" s="648" t="s">
        <v>1</v>
      </c>
      <c r="E30" s="648" t="s">
        <v>2</v>
      </c>
      <c r="F30" s="648" t="s">
        <v>3</v>
      </c>
      <c r="G30" s="648" t="s">
        <v>4</v>
      </c>
      <c r="H30" s="648" t="s">
        <v>5</v>
      </c>
      <c r="I30" s="648" t="s">
        <v>6</v>
      </c>
      <c r="J30" s="648" t="s">
        <v>7</v>
      </c>
      <c r="K30" s="648" t="s">
        <v>8</v>
      </c>
      <c r="L30" s="648" t="s">
        <v>9</v>
      </c>
      <c r="M30" s="648" t="s">
        <v>10</v>
      </c>
      <c r="N30" s="648" t="s">
        <v>11</v>
      </c>
      <c r="O30" s="648" t="s">
        <v>12</v>
      </c>
      <c r="P30" s="648" t="s">
        <v>643</v>
      </c>
      <c r="Q30" s="543"/>
      <c r="R30" s="543"/>
      <c r="S30" s="66"/>
    </row>
    <row r="31" spans="2:19" ht="22" x14ac:dyDescent="0.35">
      <c r="B31" s="676" t="s">
        <v>644</v>
      </c>
      <c r="C31" s="677"/>
      <c r="D31" s="677"/>
      <c r="E31" s="678">
        <v>8</v>
      </c>
      <c r="F31" s="677"/>
      <c r="G31" s="678">
        <v>3</v>
      </c>
      <c r="H31" s="678">
        <v>0</v>
      </c>
      <c r="I31" s="678">
        <v>1</v>
      </c>
      <c r="J31" s="678">
        <v>16</v>
      </c>
      <c r="K31" s="678">
        <v>67</v>
      </c>
      <c r="L31" s="678">
        <v>15</v>
      </c>
      <c r="M31" s="677"/>
      <c r="N31" s="678">
        <v>0</v>
      </c>
      <c r="O31" s="678">
        <v>110</v>
      </c>
      <c r="P31" s="574">
        <f>+O31/38+3/38</f>
        <v>2.9736842105263159</v>
      </c>
      <c r="Q31" s="679" t="s">
        <v>1197</v>
      </c>
      <c r="R31" s="543"/>
      <c r="S31" s="66"/>
    </row>
    <row r="32" spans="2:19" ht="22" x14ac:dyDescent="0.35">
      <c r="B32" s="676" t="s">
        <v>594</v>
      </c>
      <c r="C32" s="677"/>
      <c r="D32" s="678">
        <v>0</v>
      </c>
      <c r="E32" s="678">
        <v>0</v>
      </c>
      <c r="F32" s="678">
        <v>3</v>
      </c>
      <c r="G32" s="678">
        <v>3</v>
      </c>
      <c r="H32" s="677"/>
      <c r="I32" s="678">
        <v>7</v>
      </c>
      <c r="J32" s="678">
        <v>33</v>
      </c>
      <c r="K32" s="678">
        <v>59</v>
      </c>
      <c r="L32" s="678">
        <v>13</v>
      </c>
      <c r="M32" s="677"/>
      <c r="N32" s="677"/>
      <c r="O32" s="678">
        <v>118</v>
      </c>
      <c r="P32" s="574">
        <f>+O32/20</f>
        <v>5.9</v>
      </c>
      <c r="Q32" s="543"/>
      <c r="R32" s="543"/>
      <c r="S32" s="66"/>
    </row>
    <row r="33" spans="2:19" ht="22" x14ac:dyDescent="0.35">
      <c r="B33" s="676" t="s">
        <v>645</v>
      </c>
      <c r="C33" s="677"/>
      <c r="D33" s="677"/>
      <c r="E33" s="678">
        <v>4</v>
      </c>
      <c r="F33" s="678">
        <v>3</v>
      </c>
      <c r="G33" s="678">
        <v>9</v>
      </c>
      <c r="H33" s="677"/>
      <c r="I33" s="678">
        <v>4</v>
      </c>
      <c r="J33" s="678">
        <v>15</v>
      </c>
      <c r="K33" s="678">
        <v>51</v>
      </c>
      <c r="L33" s="678">
        <v>12</v>
      </c>
      <c r="M33" s="677"/>
      <c r="N33" s="678">
        <v>0</v>
      </c>
      <c r="O33" s="678">
        <v>98</v>
      </c>
      <c r="P33" s="574">
        <f>+O33/15</f>
        <v>6.5333333333333332</v>
      </c>
      <c r="Q33" s="574"/>
      <c r="R33" s="543"/>
      <c r="S33" s="66"/>
    </row>
    <row r="34" spans="2:19" x14ac:dyDescent="0.35">
      <c r="B34" s="680" t="s">
        <v>603</v>
      </c>
      <c r="C34" s="681">
        <f>+C33+SUM(C39:C43)</f>
        <v>0</v>
      </c>
      <c r="D34" s="681">
        <f t="shared" ref="D34:N34" si="1">+D33+SUM(D39:D43)</f>
        <v>0</v>
      </c>
      <c r="E34" s="681">
        <f t="shared" si="1"/>
        <v>4</v>
      </c>
      <c r="F34" s="681">
        <f t="shared" si="1"/>
        <v>3</v>
      </c>
      <c r="G34" s="681">
        <f t="shared" si="1"/>
        <v>13</v>
      </c>
      <c r="H34" s="681">
        <f t="shared" si="1"/>
        <v>0</v>
      </c>
      <c r="I34" s="681">
        <f t="shared" si="1"/>
        <v>5</v>
      </c>
      <c r="J34" s="681">
        <f t="shared" si="1"/>
        <v>21</v>
      </c>
      <c r="K34" s="681">
        <f t="shared" si="1"/>
        <v>188</v>
      </c>
      <c r="L34" s="681">
        <f t="shared" si="1"/>
        <v>14</v>
      </c>
      <c r="M34" s="681">
        <f t="shared" si="1"/>
        <v>0</v>
      </c>
      <c r="N34" s="681">
        <f t="shared" si="1"/>
        <v>0</v>
      </c>
      <c r="O34" s="682">
        <f>+SUM(C34:N34)</f>
        <v>248</v>
      </c>
      <c r="P34" s="681">
        <f>+O34/20</f>
        <v>12.4</v>
      </c>
      <c r="Q34" s="683" t="s">
        <v>1198</v>
      </c>
      <c r="R34" s="543"/>
      <c r="S34" s="66"/>
    </row>
    <row r="35" spans="2:19" x14ac:dyDescent="0.35">
      <c r="B35" s="680" t="s">
        <v>642</v>
      </c>
      <c r="C35" s="682">
        <f>+SUM(C44:C55)</f>
        <v>0</v>
      </c>
      <c r="D35" s="682">
        <f t="shared" ref="D35:N35" si="2">+SUM(D44:D55)</f>
        <v>0</v>
      </c>
      <c r="E35" s="682">
        <f t="shared" si="2"/>
        <v>0</v>
      </c>
      <c r="F35" s="682">
        <f t="shared" si="2"/>
        <v>0</v>
      </c>
      <c r="G35" s="682">
        <f t="shared" si="2"/>
        <v>6</v>
      </c>
      <c r="H35" s="682">
        <f t="shared" si="2"/>
        <v>1</v>
      </c>
      <c r="I35" s="682">
        <f t="shared" si="2"/>
        <v>1</v>
      </c>
      <c r="J35" s="682">
        <f t="shared" si="2"/>
        <v>6</v>
      </c>
      <c r="K35" s="682">
        <f t="shared" si="2"/>
        <v>24</v>
      </c>
      <c r="L35" s="682">
        <f t="shared" si="2"/>
        <v>10</v>
      </c>
      <c r="M35" s="682">
        <f t="shared" si="2"/>
        <v>1</v>
      </c>
      <c r="N35" s="682">
        <f t="shared" si="2"/>
        <v>0</v>
      </c>
      <c r="O35" s="682">
        <f>+SUM(C35:N35)</f>
        <v>49</v>
      </c>
      <c r="P35" s="682">
        <f>+O35/11</f>
        <v>4.4545454545454541</v>
      </c>
      <c r="Q35" s="543"/>
      <c r="R35" s="543"/>
      <c r="S35" s="66"/>
    </row>
    <row r="36" spans="2:19" ht="22" x14ac:dyDescent="0.35">
      <c r="B36" s="684" t="s">
        <v>646</v>
      </c>
      <c r="C36" s="648">
        <f t="shared" ref="C36:O36" si="3">+C31+C32+C34+C35</f>
        <v>0</v>
      </c>
      <c r="D36" s="648">
        <f t="shared" si="3"/>
        <v>0</v>
      </c>
      <c r="E36" s="648">
        <f t="shared" si="3"/>
        <v>12</v>
      </c>
      <c r="F36" s="648">
        <f t="shared" si="3"/>
        <v>6</v>
      </c>
      <c r="G36" s="648">
        <f t="shared" si="3"/>
        <v>25</v>
      </c>
      <c r="H36" s="648">
        <f t="shared" si="3"/>
        <v>1</v>
      </c>
      <c r="I36" s="648">
        <f t="shared" si="3"/>
        <v>14</v>
      </c>
      <c r="J36" s="648">
        <f t="shared" si="3"/>
        <v>76</v>
      </c>
      <c r="K36" s="648">
        <f>+K31+K32+K34+K35-K40</f>
        <v>231</v>
      </c>
      <c r="L36" s="648">
        <f t="shared" si="3"/>
        <v>52</v>
      </c>
      <c r="M36" s="648">
        <f t="shared" si="3"/>
        <v>1</v>
      </c>
      <c r="N36" s="648">
        <f t="shared" si="3"/>
        <v>0</v>
      </c>
      <c r="O36" s="648">
        <f t="shared" si="3"/>
        <v>525</v>
      </c>
      <c r="P36" s="648"/>
      <c r="Q36" s="543"/>
      <c r="R36" s="543"/>
      <c r="S36" s="66"/>
    </row>
    <row r="37" spans="2:19" x14ac:dyDescent="0.35">
      <c r="B37" s="684"/>
      <c r="C37" s="648"/>
      <c r="D37" s="648"/>
      <c r="E37" s="648"/>
      <c r="F37" s="648"/>
      <c r="G37" s="648"/>
      <c r="H37" s="648"/>
      <c r="I37" s="648"/>
      <c r="J37" s="648"/>
      <c r="K37" s="648"/>
      <c r="L37" s="648"/>
      <c r="M37" s="648"/>
      <c r="N37" s="648"/>
      <c r="O37" s="648"/>
      <c r="P37" s="648"/>
      <c r="Q37" s="543"/>
      <c r="R37" s="543"/>
      <c r="S37" s="66"/>
    </row>
    <row r="38" spans="2:19" x14ac:dyDescent="0.35">
      <c r="B38" s="685"/>
      <c r="C38" s="662" t="s">
        <v>0</v>
      </c>
      <c r="D38" s="648" t="s">
        <v>1</v>
      </c>
      <c r="E38" s="648" t="s">
        <v>2</v>
      </c>
      <c r="F38" s="648" t="s">
        <v>3</v>
      </c>
      <c r="G38" s="648" t="s">
        <v>4</v>
      </c>
      <c r="H38" s="648" t="s">
        <v>5</v>
      </c>
      <c r="I38" s="648" t="s">
        <v>6</v>
      </c>
      <c r="J38" s="648" t="s">
        <v>7</v>
      </c>
      <c r="K38" s="648" t="s">
        <v>8</v>
      </c>
      <c r="L38" s="544" t="s">
        <v>9</v>
      </c>
      <c r="M38" s="648" t="s">
        <v>10</v>
      </c>
      <c r="N38" s="648" t="s">
        <v>11</v>
      </c>
      <c r="O38" s="621"/>
      <c r="P38" s="543"/>
      <c r="Q38" s="543"/>
      <c r="R38" s="543"/>
      <c r="S38" s="66"/>
    </row>
    <row r="39" spans="2:19" x14ac:dyDescent="0.35">
      <c r="B39" s="613">
        <v>1995</v>
      </c>
      <c r="C39" s="543"/>
      <c r="D39" s="543"/>
      <c r="E39" s="543"/>
      <c r="F39" s="543"/>
      <c r="G39" s="543"/>
      <c r="H39" s="543"/>
      <c r="I39" s="648">
        <v>1</v>
      </c>
      <c r="J39" s="648">
        <v>1</v>
      </c>
      <c r="K39" s="648">
        <v>1</v>
      </c>
      <c r="L39" s="543"/>
      <c r="M39" s="543"/>
      <c r="N39" s="543"/>
      <c r="O39" s="648">
        <f t="shared" ref="O39:O55" si="4">+SUM(C39:N39)</f>
        <v>3</v>
      </c>
      <c r="P39" s="543"/>
      <c r="Q39" s="543" t="s">
        <v>647</v>
      </c>
      <c r="R39" s="543"/>
      <c r="S39" s="66"/>
    </row>
    <row r="40" spans="2:19" x14ac:dyDescent="0.35">
      <c r="B40" s="613">
        <f>+B39+1</f>
        <v>1996</v>
      </c>
      <c r="C40" s="543"/>
      <c r="D40" s="543"/>
      <c r="E40" s="543"/>
      <c r="F40" s="543"/>
      <c r="G40" s="543">
        <v>3</v>
      </c>
      <c r="H40" s="543"/>
      <c r="I40" s="543"/>
      <c r="J40" s="543"/>
      <c r="K40" s="543">
        <v>107</v>
      </c>
      <c r="L40" s="543"/>
      <c r="M40" s="543"/>
      <c r="N40" s="543"/>
      <c r="O40" s="648">
        <f t="shared" si="4"/>
        <v>110</v>
      </c>
      <c r="P40" s="543"/>
      <c r="Q40" s="543" t="s">
        <v>648</v>
      </c>
      <c r="R40" s="543"/>
      <c r="S40" s="66"/>
    </row>
    <row r="41" spans="2:19" x14ac:dyDescent="0.35">
      <c r="B41" s="613">
        <f t="shared" ref="B41:B55" si="5">+B40+1</f>
        <v>1997</v>
      </c>
      <c r="C41" s="543"/>
      <c r="D41" s="543"/>
      <c r="E41" s="543"/>
      <c r="F41" s="543"/>
      <c r="G41" s="543">
        <v>1</v>
      </c>
      <c r="H41" s="543"/>
      <c r="I41" s="543"/>
      <c r="J41" s="543"/>
      <c r="K41" s="543"/>
      <c r="L41" s="543"/>
      <c r="M41" s="543"/>
      <c r="N41" s="543"/>
      <c r="O41" s="648">
        <f t="shared" si="4"/>
        <v>1</v>
      </c>
      <c r="P41" s="543"/>
      <c r="Q41" s="543"/>
      <c r="R41" s="543"/>
      <c r="S41" s="66"/>
    </row>
    <row r="42" spans="2:19" x14ac:dyDescent="0.35">
      <c r="B42" s="613">
        <f t="shared" si="5"/>
        <v>1998</v>
      </c>
      <c r="C42" s="543"/>
      <c r="D42" s="543"/>
      <c r="E42" s="543"/>
      <c r="F42" s="543"/>
      <c r="G42" s="543"/>
      <c r="H42" s="543"/>
      <c r="I42" s="543"/>
      <c r="J42" s="543"/>
      <c r="K42" s="543">
        <v>22</v>
      </c>
      <c r="L42" s="543">
        <v>2</v>
      </c>
      <c r="M42" s="543"/>
      <c r="N42" s="543"/>
      <c r="O42" s="648">
        <f t="shared" si="4"/>
        <v>24</v>
      </c>
      <c r="P42" s="543"/>
      <c r="Q42" s="543" t="s">
        <v>649</v>
      </c>
      <c r="R42" s="543"/>
      <c r="S42" s="66"/>
    </row>
    <row r="43" spans="2:19" x14ac:dyDescent="0.35">
      <c r="B43" s="613">
        <f t="shared" si="5"/>
        <v>1999</v>
      </c>
      <c r="C43" s="543"/>
      <c r="D43" s="543"/>
      <c r="E43" s="543"/>
      <c r="F43" s="543"/>
      <c r="G43" s="543"/>
      <c r="H43" s="543"/>
      <c r="I43" s="543"/>
      <c r="J43" s="543">
        <v>5</v>
      </c>
      <c r="K43" s="543">
        <v>7</v>
      </c>
      <c r="L43" s="543"/>
      <c r="M43" s="543"/>
      <c r="N43" s="543"/>
      <c r="O43" s="648">
        <f t="shared" si="4"/>
        <v>12</v>
      </c>
      <c r="P43" s="543"/>
      <c r="Q43" s="543" t="s">
        <v>650</v>
      </c>
      <c r="R43" s="543"/>
      <c r="S43" s="66"/>
    </row>
    <row r="44" spans="2:19" x14ac:dyDescent="0.35">
      <c r="B44" s="613">
        <f t="shared" si="5"/>
        <v>2000</v>
      </c>
      <c r="C44" s="543"/>
      <c r="D44" s="543"/>
      <c r="E44" s="543"/>
      <c r="F44" s="543"/>
      <c r="G44" s="543"/>
      <c r="H44" s="543"/>
      <c r="I44" s="543"/>
      <c r="J44" s="543">
        <v>1</v>
      </c>
      <c r="K44" s="543">
        <v>1</v>
      </c>
      <c r="L44" s="543"/>
      <c r="M44" s="543">
        <v>1</v>
      </c>
      <c r="N44" s="543"/>
      <c r="O44" s="648">
        <f t="shared" si="4"/>
        <v>3</v>
      </c>
      <c r="P44" s="543"/>
      <c r="Q44" s="543" t="s">
        <v>651</v>
      </c>
      <c r="R44" s="543"/>
      <c r="S44" s="66"/>
    </row>
    <row r="45" spans="2:19" x14ac:dyDescent="0.35">
      <c r="B45" s="613">
        <f t="shared" si="5"/>
        <v>2001</v>
      </c>
      <c r="C45" s="543"/>
      <c r="D45" s="543"/>
      <c r="E45" s="543"/>
      <c r="F45" s="543"/>
      <c r="G45" s="543"/>
      <c r="H45" s="543">
        <v>1</v>
      </c>
      <c r="I45" s="543"/>
      <c r="J45" s="543">
        <v>1</v>
      </c>
      <c r="K45" s="543">
        <v>8</v>
      </c>
      <c r="L45" s="543">
        <v>2</v>
      </c>
      <c r="M45" s="543"/>
      <c r="N45" s="543"/>
      <c r="O45" s="648">
        <f t="shared" si="4"/>
        <v>12</v>
      </c>
      <c r="P45" s="543"/>
      <c r="Q45" s="543" t="s">
        <v>652</v>
      </c>
      <c r="R45" s="543"/>
      <c r="S45" s="66"/>
    </row>
    <row r="46" spans="2:19" x14ac:dyDescent="0.35">
      <c r="B46" s="613">
        <f t="shared" si="5"/>
        <v>2002</v>
      </c>
      <c r="C46" s="543"/>
      <c r="D46" s="543"/>
      <c r="E46" s="543"/>
      <c r="F46" s="543"/>
      <c r="G46" s="543">
        <v>2</v>
      </c>
      <c r="H46" s="543"/>
      <c r="I46" s="543"/>
      <c r="J46" s="543"/>
      <c r="K46" s="543"/>
      <c r="L46" s="543">
        <v>1</v>
      </c>
      <c r="M46" s="543"/>
      <c r="N46" s="543"/>
      <c r="O46" s="648">
        <f t="shared" si="4"/>
        <v>3</v>
      </c>
      <c r="P46" s="543"/>
      <c r="Q46" s="543"/>
      <c r="R46" s="543"/>
      <c r="S46" s="66"/>
    </row>
    <row r="47" spans="2:19" x14ac:dyDescent="0.35">
      <c r="B47" s="613">
        <f t="shared" si="5"/>
        <v>2003</v>
      </c>
      <c r="C47" s="543"/>
      <c r="D47" s="543"/>
      <c r="E47" s="543"/>
      <c r="F47" s="543"/>
      <c r="G47" s="543">
        <v>1</v>
      </c>
      <c r="H47" s="543"/>
      <c r="I47" s="543"/>
      <c r="J47" s="543"/>
      <c r="K47" s="543">
        <v>1</v>
      </c>
      <c r="L47" s="543"/>
      <c r="M47" s="543"/>
      <c r="N47" s="543"/>
      <c r="O47" s="648">
        <f t="shared" si="4"/>
        <v>2</v>
      </c>
      <c r="P47" s="543"/>
      <c r="Q47" s="543" t="s">
        <v>653</v>
      </c>
      <c r="R47" s="543"/>
      <c r="S47" s="66"/>
    </row>
    <row r="48" spans="2:19" x14ac:dyDescent="0.35">
      <c r="B48" s="613">
        <f t="shared" si="5"/>
        <v>2004</v>
      </c>
      <c r="C48" s="543"/>
      <c r="D48" s="543"/>
      <c r="E48" s="543"/>
      <c r="F48" s="543"/>
      <c r="G48" s="543"/>
      <c r="H48" s="543"/>
      <c r="I48" s="543"/>
      <c r="J48" s="543"/>
      <c r="K48" s="543">
        <v>4</v>
      </c>
      <c r="L48" s="543"/>
      <c r="M48" s="543"/>
      <c r="N48" s="543"/>
      <c r="O48" s="648">
        <f t="shared" si="4"/>
        <v>4</v>
      </c>
      <c r="P48" s="543"/>
      <c r="Q48" s="543" t="s">
        <v>654</v>
      </c>
      <c r="R48" s="543"/>
      <c r="S48" s="66"/>
    </row>
    <row r="49" spans="2:19" x14ac:dyDescent="0.35">
      <c r="B49" s="613">
        <f t="shared" si="5"/>
        <v>2005</v>
      </c>
      <c r="C49" s="543"/>
      <c r="D49" s="543"/>
      <c r="E49" s="543"/>
      <c r="F49" s="543"/>
      <c r="G49" s="543"/>
      <c r="H49" s="543"/>
      <c r="I49" s="543"/>
      <c r="J49" s="543"/>
      <c r="K49" s="543"/>
      <c r="L49" s="543"/>
      <c r="M49" s="543"/>
      <c r="N49" s="543"/>
      <c r="O49" s="648">
        <f t="shared" si="4"/>
        <v>0</v>
      </c>
      <c r="P49" s="543"/>
      <c r="Q49" s="543"/>
      <c r="R49" s="543"/>
      <c r="S49" s="66"/>
    </row>
    <row r="50" spans="2:19" x14ac:dyDescent="0.35">
      <c r="B50" s="613">
        <f t="shared" si="5"/>
        <v>2006</v>
      </c>
      <c r="C50" s="543"/>
      <c r="D50" s="543"/>
      <c r="E50" s="543"/>
      <c r="F50" s="543"/>
      <c r="G50" s="543"/>
      <c r="H50" s="543"/>
      <c r="I50" s="543"/>
      <c r="J50" s="543"/>
      <c r="K50" s="543">
        <v>1</v>
      </c>
      <c r="L50" s="543">
        <v>5</v>
      </c>
      <c r="M50" s="543"/>
      <c r="N50" s="543"/>
      <c r="O50" s="648">
        <f t="shared" si="4"/>
        <v>6</v>
      </c>
      <c r="P50" s="543"/>
      <c r="Q50" s="543" t="s">
        <v>655</v>
      </c>
      <c r="R50" s="543"/>
      <c r="S50" s="66"/>
    </row>
    <row r="51" spans="2:19" x14ac:dyDescent="0.35">
      <c r="B51" s="613">
        <f t="shared" si="5"/>
        <v>2007</v>
      </c>
      <c r="C51" s="543"/>
      <c r="D51" s="543"/>
      <c r="E51" s="543"/>
      <c r="F51" s="543"/>
      <c r="G51" s="543">
        <v>1</v>
      </c>
      <c r="H51" s="543"/>
      <c r="I51" s="543"/>
      <c r="J51" s="543">
        <v>2</v>
      </c>
      <c r="K51" s="543">
        <v>2</v>
      </c>
      <c r="L51" s="543"/>
      <c r="M51" s="543"/>
      <c r="N51" s="543"/>
      <c r="O51" s="648">
        <f t="shared" si="4"/>
        <v>5</v>
      </c>
      <c r="P51" s="543"/>
      <c r="Q51" s="543" t="s">
        <v>656</v>
      </c>
      <c r="R51" s="543"/>
      <c r="S51" s="66"/>
    </row>
    <row r="52" spans="2:19" x14ac:dyDescent="0.35">
      <c r="B52" s="613">
        <f t="shared" si="5"/>
        <v>2008</v>
      </c>
      <c r="C52" s="543"/>
      <c r="D52" s="543"/>
      <c r="E52" s="543"/>
      <c r="F52" s="543"/>
      <c r="G52" s="543">
        <v>1</v>
      </c>
      <c r="H52" s="543"/>
      <c r="I52" s="543"/>
      <c r="J52" s="543">
        <v>1</v>
      </c>
      <c r="K52" s="543">
        <v>2</v>
      </c>
      <c r="L52" s="543">
        <v>2</v>
      </c>
      <c r="M52" s="543"/>
      <c r="N52" s="543"/>
      <c r="O52" s="648">
        <f t="shared" si="4"/>
        <v>6</v>
      </c>
      <c r="P52" s="543"/>
      <c r="Q52" s="543" t="s">
        <v>657</v>
      </c>
      <c r="R52" s="543"/>
      <c r="S52" s="66"/>
    </row>
    <row r="53" spans="2:19" x14ac:dyDescent="0.35">
      <c r="B53" s="613">
        <f t="shared" si="5"/>
        <v>2009</v>
      </c>
      <c r="C53" s="543"/>
      <c r="D53" s="543"/>
      <c r="E53" s="543"/>
      <c r="F53" s="543"/>
      <c r="G53" s="543"/>
      <c r="H53" s="543"/>
      <c r="I53" s="543">
        <v>1</v>
      </c>
      <c r="J53" s="543">
        <v>1</v>
      </c>
      <c r="K53" s="543">
        <v>2</v>
      </c>
      <c r="L53" s="543"/>
      <c r="M53" s="543"/>
      <c r="N53" s="543"/>
      <c r="O53" s="648">
        <f t="shared" si="4"/>
        <v>4</v>
      </c>
      <c r="P53" s="543"/>
      <c r="Q53" s="543" t="s">
        <v>655</v>
      </c>
      <c r="R53" s="543"/>
      <c r="S53" s="66"/>
    </row>
    <row r="54" spans="2:19" x14ac:dyDescent="0.35">
      <c r="B54" s="613">
        <f t="shared" si="5"/>
        <v>2010</v>
      </c>
      <c r="C54" s="543"/>
      <c r="D54" s="543"/>
      <c r="E54" s="543"/>
      <c r="F54" s="543"/>
      <c r="G54" s="543"/>
      <c r="H54" s="543"/>
      <c r="I54" s="543"/>
      <c r="J54" s="543"/>
      <c r="K54" s="543">
        <v>3</v>
      </c>
      <c r="L54" s="543"/>
      <c r="M54" s="543"/>
      <c r="N54" s="543"/>
      <c r="O54" s="648">
        <f t="shared" si="4"/>
        <v>3</v>
      </c>
      <c r="P54" s="543"/>
      <c r="Q54" s="543" t="s">
        <v>658</v>
      </c>
      <c r="R54" s="543"/>
      <c r="S54" s="66"/>
    </row>
    <row r="55" spans="2:19" x14ac:dyDescent="0.35">
      <c r="B55" s="613">
        <f t="shared" si="5"/>
        <v>2011</v>
      </c>
      <c r="C55" s="543"/>
      <c r="D55" s="543"/>
      <c r="E55" s="543"/>
      <c r="F55" s="543"/>
      <c r="G55" s="543">
        <v>1</v>
      </c>
      <c r="H55" s="543"/>
      <c r="I55" s="543"/>
      <c r="J55" s="543"/>
      <c r="K55" s="543"/>
      <c r="L55" s="543"/>
      <c r="M55" s="543"/>
      <c r="N55" s="543"/>
      <c r="O55" s="648">
        <f t="shared" si="4"/>
        <v>1</v>
      </c>
      <c r="P55" s="543"/>
      <c r="Q55" s="543"/>
      <c r="R55" s="543"/>
      <c r="S55" s="66"/>
    </row>
    <row r="56" spans="2:19" x14ac:dyDescent="0.35">
      <c r="B56" s="61"/>
    </row>
  </sheetData>
  <pageMargins left="0.7" right="0.7" top="0.75" bottom="0.75" header="0.3" footer="0.3"/>
  <pageSetup paperSize="9" orientation="portrait" horizontalDpi="0"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workbookViewId="0">
      <selection activeCell="C14" sqref="C14"/>
    </sheetView>
  </sheetViews>
  <sheetFormatPr defaultRowHeight="14.5" x14ac:dyDescent="0.35"/>
  <sheetData>
    <row r="1" spans="1:17" x14ac:dyDescent="0.35">
      <c r="A1" s="30" t="s">
        <v>706</v>
      </c>
    </row>
    <row r="2" spans="1:17" s="66" customFormat="1" x14ac:dyDescent="0.35">
      <c r="A2" s="30"/>
    </row>
    <row r="3" spans="1:17" s="66" customFormat="1" x14ac:dyDescent="0.35">
      <c r="A3" s="30"/>
    </row>
    <row r="7" spans="1:17" x14ac:dyDescent="0.35">
      <c r="A7" s="66"/>
      <c r="Q7" s="66"/>
    </row>
    <row r="8" spans="1:17" x14ac:dyDescent="0.35">
      <c r="A8" s="66"/>
      <c r="Q8" s="66"/>
    </row>
    <row r="9" spans="1:17" x14ac:dyDescent="0.35">
      <c r="A9" s="66"/>
      <c r="Q9" s="66"/>
    </row>
    <row r="10" spans="1:17" x14ac:dyDescent="0.35">
      <c r="A10" s="66"/>
      <c r="Q10" s="66"/>
    </row>
    <row r="11" spans="1:17" x14ac:dyDescent="0.35">
      <c r="A11" s="66"/>
      <c r="B11" s="30" t="s">
        <v>1298</v>
      </c>
      <c r="Q11" s="66"/>
    </row>
    <row r="12" spans="1:17" x14ac:dyDescent="0.35">
      <c r="A12" s="66"/>
      <c r="B12" s="66"/>
      <c r="C12" s="66"/>
      <c r="D12" s="66"/>
      <c r="E12" s="66"/>
      <c r="F12" s="66"/>
      <c r="G12" s="66"/>
      <c r="H12" s="66"/>
      <c r="I12" s="66"/>
      <c r="J12" s="66"/>
      <c r="K12" s="66"/>
      <c r="L12" s="66"/>
      <c r="M12" s="66"/>
      <c r="N12" s="66"/>
      <c r="O12" s="66"/>
      <c r="P12" s="66"/>
      <c r="Q12" s="66"/>
    </row>
    <row r="13" spans="1:17" x14ac:dyDescent="0.35">
      <c r="A13" s="66"/>
      <c r="B13" s="66"/>
      <c r="C13" s="176" t="s">
        <v>0</v>
      </c>
      <c r="D13" s="176" t="s">
        <v>1</v>
      </c>
      <c r="E13" s="176" t="s">
        <v>2</v>
      </c>
      <c r="F13" s="176" t="s">
        <v>3</v>
      </c>
      <c r="G13" s="176" t="s">
        <v>4</v>
      </c>
      <c r="H13" s="176" t="s">
        <v>5</v>
      </c>
      <c r="I13" s="176" t="s">
        <v>6</v>
      </c>
      <c r="J13" s="176" t="s">
        <v>7</v>
      </c>
      <c r="K13" s="176" t="s">
        <v>8</v>
      </c>
      <c r="L13" s="176" t="s">
        <v>9</v>
      </c>
      <c r="M13" s="176" t="s">
        <v>10</v>
      </c>
      <c r="N13" s="176" t="s">
        <v>11</v>
      </c>
      <c r="O13" s="66"/>
      <c r="P13" s="66"/>
      <c r="Q13" s="66"/>
    </row>
    <row r="14" spans="1:17" x14ac:dyDescent="0.35">
      <c r="A14" s="66"/>
      <c r="B14" s="66"/>
      <c r="C14" s="536">
        <f t="shared" ref="C14:N14" si="0">+SUM(C18:C20)/3</f>
        <v>12.333333333333334</v>
      </c>
      <c r="D14" s="536">
        <f t="shared" si="0"/>
        <v>10.666666666666666</v>
      </c>
      <c r="E14" s="536">
        <f t="shared" si="0"/>
        <v>17.333333333333332</v>
      </c>
      <c r="F14" s="536">
        <f t="shared" si="0"/>
        <v>20.333333333333332</v>
      </c>
      <c r="G14" s="536">
        <f t="shared" si="0"/>
        <v>4.666666666666667</v>
      </c>
      <c r="H14" s="536">
        <f t="shared" si="0"/>
        <v>13</v>
      </c>
      <c r="I14" s="536">
        <f t="shared" si="0"/>
        <v>28.666666666666668</v>
      </c>
      <c r="J14" s="536">
        <f t="shared" si="0"/>
        <v>56.666666666666664</v>
      </c>
      <c r="K14" s="536">
        <f t="shared" si="0"/>
        <v>36</v>
      </c>
      <c r="L14" s="536">
        <f t="shared" si="0"/>
        <v>17</v>
      </c>
      <c r="M14" s="536">
        <f t="shared" si="0"/>
        <v>12.333333333333334</v>
      </c>
      <c r="N14" s="536">
        <f t="shared" si="0"/>
        <v>16.666666666666668</v>
      </c>
      <c r="O14" s="66"/>
      <c r="P14" s="66"/>
      <c r="Q14" s="66"/>
    </row>
    <row r="15" spans="1:17" x14ac:dyDescent="0.35">
      <c r="A15" s="66"/>
      <c r="B15" s="66"/>
      <c r="C15" s="66"/>
      <c r="D15" s="66"/>
      <c r="E15" s="66"/>
      <c r="F15" s="66"/>
      <c r="G15" s="66"/>
      <c r="H15" s="66"/>
      <c r="I15" s="66"/>
      <c r="J15" s="66"/>
      <c r="K15" s="66"/>
      <c r="L15" s="66"/>
      <c r="M15" s="66"/>
      <c r="N15" s="66"/>
      <c r="O15" s="66"/>
      <c r="P15" s="66"/>
      <c r="Q15" s="66"/>
    </row>
    <row r="16" spans="1:17" x14ac:dyDescent="0.35">
      <c r="A16" s="66"/>
      <c r="B16" s="69" t="s">
        <v>707</v>
      </c>
      <c r="C16" s="69"/>
      <c r="D16" s="69"/>
      <c r="E16" s="69"/>
      <c r="F16" s="69"/>
      <c r="G16" s="69"/>
      <c r="H16" s="69"/>
      <c r="I16" s="69"/>
      <c r="J16" s="69"/>
      <c r="K16" s="69"/>
      <c r="L16" s="69"/>
      <c r="M16" s="69"/>
      <c r="N16" s="69"/>
      <c r="O16" s="69"/>
      <c r="P16" s="69"/>
      <c r="Q16" s="66"/>
    </row>
    <row r="17" spans="1:17" x14ac:dyDescent="0.35">
      <c r="A17" s="66"/>
      <c r="B17" s="104"/>
      <c r="C17" s="114" t="s">
        <v>0</v>
      </c>
      <c r="D17" s="114" t="s">
        <v>1</v>
      </c>
      <c r="E17" s="114" t="s">
        <v>2</v>
      </c>
      <c r="F17" s="114" t="s">
        <v>3</v>
      </c>
      <c r="G17" s="114" t="s">
        <v>4</v>
      </c>
      <c r="H17" s="114" t="s">
        <v>5</v>
      </c>
      <c r="I17" s="114" t="s">
        <v>6</v>
      </c>
      <c r="J17" s="114" t="s">
        <v>7</v>
      </c>
      <c r="K17" s="114" t="s">
        <v>8</v>
      </c>
      <c r="L17" s="114" t="s">
        <v>9</v>
      </c>
      <c r="M17" s="114" t="s">
        <v>10</v>
      </c>
      <c r="N17" s="114" t="s">
        <v>11</v>
      </c>
      <c r="O17" s="69"/>
      <c r="P17" s="69"/>
      <c r="Q17" s="66"/>
    </row>
    <row r="18" spans="1:17" x14ac:dyDescent="0.35">
      <c r="A18" s="66"/>
      <c r="B18" s="104">
        <v>1990</v>
      </c>
      <c r="C18" s="114">
        <v>14</v>
      </c>
      <c r="D18" s="114">
        <v>9</v>
      </c>
      <c r="E18" s="114">
        <v>10</v>
      </c>
      <c r="F18" s="114">
        <v>18</v>
      </c>
      <c r="G18" s="114">
        <v>12</v>
      </c>
      <c r="H18" s="114">
        <v>15</v>
      </c>
      <c r="I18" s="114">
        <v>28</v>
      </c>
      <c r="J18" s="114">
        <v>63</v>
      </c>
      <c r="K18" s="114">
        <v>25</v>
      </c>
      <c r="L18" s="114">
        <v>25</v>
      </c>
      <c r="M18" s="114">
        <v>15</v>
      </c>
      <c r="N18" s="114">
        <v>16</v>
      </c>
      <c r="O18" s="69">
        <f>+SUM(C18:N18)</f>
        <v>250</v>
      </c>
      <c r="P18" s="69"/>
      <c r="Q18" s="66"/>
    </row>
    <row r="19" spans="1:17" x14ac:dyDescent="0.35">
      <c r="A19" s="66"/>
      <c r="B19" s="104">
        <v>2000</v>
      </c>
      <c r="C19" s="114">
        <v>6</v>
      </c>
      <c r="D19" s="114">
        <v>10</v>
      </c>
      <c r="E19" s="114">
        <v>15</v>
      </c>
      <c r="F19" s="114">
        <v>16</v>
      </c>
      <c r="G19" s="114">
        <v>1</v>
      </c>
      <c r="H19" s="114">
        <v>11</v>
      </c>
      <c r="I19" s="114">
        <v>28</v>
      </c>
      <c r="J19" s="114">
        <v>62</v>
      </c>
      <c r="K19" s="114">
        <v>53</v>
      </c>
      <c r="L19" s="114">
        <v>17</v>
      </c>
      <c r="M19" s="114">
        <v>8</v>
      </c>
      <c r="N19" s="114">
        <v>17</v>
      </c>
      <c r="O19" s="69">
        <f>+SUM(C19:N19)</f>
        <v>244</v>
      </c>
      <c r="P19" s="69"/>
      <c r="Q19" s="66"/>
    </row>
    <row r="20" spans="1:17" x14ac:dyDescent="0.35">
      <c r="A20" s="66"/>
      <c r="B20" s="104">
        <v>2010</v>
      </c>
      <c r="C20" s="114">
        <v>17</v>
      </c>
      <c r="D20" s="114">
        <v>13</v>
      </c>
      <c r="E20" s="114">
        <v>27</v>
      </c>
      <c r="F20" s="114">
        <v>27</v>
      </c>
      <c r="G20" s="114">
        <v>1</v>
      </c>
      <c r="H20" s="114">
        <v>13</v>
      </c>
      <c r="I20" s="114">
        <v>30</v>
      </c>
      <c r="J20" s="114">
        <v>45</v>
      </c>
      <c r="K20" s="114">
        <v>30</v>
      </c>
      <c r="L20" s="114">
        <v>9</v>
      </c>
      <c r="M20" s="114">
        <v>14</v>
      </c>
      <c r="N20" s="114">
        <v>17</v>
      </c>
      <c r="O20" s="69">
        <f>+SUM(C20:N20)</f>
        <v>243</v>
      </c>
      <c r="P20" s="69"/>
      <c r="Q20" s="66"/>
    </row>
    <row r="21" spans="1:17" x14ac:dyDescent="0.35">
      <c r="A21" s="66"/>
      <c r="B21" s="66"/>
      <c r="C21" s="66"/>
      <c r="D21" s="66"/>
      <c r="E21" s="66"/>
      <c r="F21" s="66"/>
      <c r="G21" s="66"/>
      <c r="H21" s="66"/>
      <c r="I21" s="66"/>
      <c r="J21" s="66"/>
      <c r="K21" s="66"/>
      <c r="L21" s="66"/>
      <c r="M21" s="66"/>
      <c r="N21" s="66"/>
      <c r="O21" s="66"/>
      <c r="P21" s="66"/>
      <c r="Q21" s="66"/>
    </row>
    <row r="22" spans="1:17" x14ac:dyDescent="0.35">
      <c r="A22" s="66"/>
      <c r="B22" s="66"/>
      <c r="C22" s="66"/>
      <c r="D22" s="66"/>
      <c r="E22" s="66"/>
      <c r="F22" s="66"/>
      <c r="G22" s="66"/>
      <c r="H22" s="66"/>
      <c r="I22" s="66"/>
      <c r="J22" s="66"/>
      <c r="K22" s="66"/>
      <c r="L22" s="66"/>
      <c r="M22" s="66"/>
      <c r="N22" s="66"/>
      <c r="O22" s="66"/>
      <c r="P22" s="66"/>
      <c r="Q22" s="66"/>
    </row>
    <row r="23" spans="1:17" x14ac:dyDescent="0.35">
      <c r="A23" s="66"/>
      <c r="B23" s="66"/>
      <c r="C23" s="66"/>
      <c r="D23" s="66"/>
      <c r="E23" s="66"/>
      <c r="F23" s="66"/>
      <c r="G23" s="66"/>
      <c r="H23" s="66"/>
      <c r="I23" s="66"/>
      <c r="J23" s="66"/>
      <c r="K23" s="66"/>
      <c r="L23" s="66"/>
      <c r="M23" s="66"/>
      <c r="N23" s="66"/>
      <c r="O23" s="66"/>
      <c r="P23" s="66"/>
      <c r="Q23" s="66"/>
    </row>
    <row r="24" spans="1:17" x14ac:dyDescent="0.35">
      <c r="A24" s="66"/>
      <c r="B24" s="66"/>
      <c r="C24" s="66"/>
      <c r="D24" s="66"/>
      <c r="E24" s="66"/>
      <c r="F24" s="66"/>
      <c r="G24" s="66"/>
      <c r="H24" s="66"/>
      <c r="I24" s="66"/>
      <c r="J24" s="66"/>
      <c r="K24" s="66"/>
      <c r="L24" s="66"/>
      <c r="M24" s="66"/>
      <c r="N24" s="66"/>
      <c r="O24" s="66"/>
      <c r="P24" s="66"/>
      <c r="Q24" s="66"/>
    </row>
    <row r="25" spans="1:17" x14ac:dyDescent="0.35">
      <c r="A25" s="66"/>
      <c r="B25" s="66"/>
      <c r="C25" s="66"/>
      <c r="D25" s="66"/>
      <c r="E25" s="66"/>
      <c r="F25" s="66"/>
      <c r="G25" s="66"/>
      <c r="H25" s="66"/>
      <c r="I25" s="66"/>
      <c r="J25" s="66"/>
      <c r="K25" s="66"/>
      <c r="L25" s="66"/>
      <c r="M25" s="66"/>
      <c r="N25" s="66"/>
      <c r="O25" s="66"/>
      <c r="P25" s="66"/>
      <c r="Q25" s="66"/>
    </row>
    <row r="26" spans="1:17" x14ac:dyDescent="0.35">
      <c r="A26" s="66"/>
      <c r="B26" s="66"/>
      <c r="C26" s="66"/>
      <c r="D26" s="66"/>
      <c r="E26" s="66"/>
      <c r="F26" s="66"/>
      <c r="G26" s="66"/>
      <c r="H26" s="66"/>
      <c r="I26" s="66"/>
      <c r="J26" s="66"/>
      <c r="K26" s="66"/>
      <c r="L26" s="66"/>
      <c r="M26" s="66"/>
      <c r="N26" s="66"/>
      <c r="O26" s="66"/>
      <c r="P26" s="66"/>
      <c r="Q26" s="66"/>
    </row>
    <row r="27" spans="1:17" x14ac:dyDescent="0.35">
      <c r="A27" s="66"/>
      <c r="B27" s="66"/>
      <c r="C27" s="66"/>
      <c r="D27" s="66"/>
      <c r="E27" s="66"/>
      <c r="F27" s="66"/>
      <c r="G27" s="66"/>
      <c r="H27" s="66"/>
      <c r="I27" s="66"/>
      <c r="J27" s="66"/>
      <c r="K27" s="66"/>
      <c r="L27" s="66"/>
      <c r="M27" s="66"/>
      <c r="N27" s="66"/>
      <c r="O27" s="66"/>
      <c r="P27" s="66"/>
      <c r="Q27" s="66"/>
    </row>
    <row r="28" spans="1:17" x14ac:dyDescent="0.35">
      <c r="A28" s="66"/>
      <c r="B28" s="66"/>
      <c r="C28" s="66"/>
      <c r="D28" s="66"/>
      <c r="E28" s="66"/>
      <c r="F28" s="66"/>
      <c r="G28" s="66"/>
      <c r="H28" s="66"/>
      <c r="I28" s="66"/>
      <c r="J28" s="66"/>
      <c r="K28" s="66"/>
      <c r="L28" s="66"/>
      <c r="M28" s="66"/>
      <c r="N28" s="66"/>
      <c r="O28" s="66"/>
      <c r="P28" s="66"/>
      <c r="Q28" s="66"/>
    </row>
    <row r="29" spans="1:17" x14ac:dyDescent="0.35">
      <c r="A29" s="66"/>
      <c r="B29" s="66"/>
      <c r="C29" s="66"/>
      <c r="D29" s="66"/>
      <c r="E29" s="66"/>
      <c r="F29" s="66"/>
      <c r="G29" s="66"/>
      <c r="H29" s="66"/>
      <c r="I29" s="66"/>
      <c r="J29" s="66"/>
      <c r="K29" s="66"/>
      <c r="L29" s="66"/>
      <c r="M29" s="66"/>
      <c r="N29" s="66"/>
      <c r="O29" s="66"/>
      <c r="P29" s="66"/>
      <c r="Q29" s="66"/>
    </row>
    <row r="30" spans="1:17" x14ac:dyDescent="0.35">
      <c r="A30" s="66"/>
      <c r="B30" s="66"/>
      <c r="C30" s="66"/>
      <c r="D30" s="66"/>
      <c r="E30" s="66"/>
      <c r="F30" s="66"/>
      <c r="G30" s="66"/>
      <c r="H30" s="66"/>
      <c r="I30" s="66"/>
      <c r="J30" s="66"/>
      <c r="K30" s="66"/>
      <c r="L30" s="66"/>
      <c r="M30" s="66"/>
      <c r="N30" s="66"/>
      <c r="O30" s="66"/>
      <c r="P30" s="66"/>
      <c r="Q30" s="66"/>
    </row>
    <row r="31" spans="1:17" x14ac:dyDescent="0.35">
      <c r="A31" s="66"/>
      <c r="B31" s="66"/>
      <c r="C31" s="66"/>
      <c r="D31" s="66"/>
      <c r="E31" s="66"/>
      <c r="F31" s="66"/>
      <c r="G31" s="66"/>
      <c r="H31" s="66"/>
      <c r="I31" s="66"/>
      <c r="J31" s="66"/>
      <c r="K31" s="66"/>
      <c r="L31" s="66"/>
      <c r="M31" s="66"/>
      <c r="N31" s="66"/>
      <c r="O31" s="66"/>
      <c r="P31" s="66"/>
      <c r="Q31" s="66"/>
    </row>
    <row r="32" spans="1:17" x14ac:dyDescent="0.35">
      <c r="A32" s="66"/>
      <c r="B32" s="66"/>
      <c r="D32" s="66"/>
      <c r="E32" s="66"/>
      <c r="F32" s="66"/>
      <c r="G32" s="66"/>
      <c r="H32" s="66"/>
      <c r="I32" s="66"/>
      <c r="J32" s="66"/>
      <c r="K32" s="66"/>
      <c r="L32" s="66"/>
      <c r="M32" s="66"/>
      <c r="N32" s="66"/>
      <c r="O32" s="66"/>
      <c r="P32" s="66"/>
      <c r="Q32" s="66"/>
    </row>
    <row r="33" spans="1:17" x14ac:dyDescent="0.35">
      <c r="A33" s="66"/>
      <c r="B33" s="66"/>
      <c r="C33" s="66"/>
      <c r="D33" s="66"/>
      <c r="E33" s="66"/>
      <c r="F33" s="66"/>
      <c r="G33" s="66"/>
      <c r="H33" s="66"/>
      <c r="I33" s="66"/>
      <c r="J33" s="66"/>
      <c r="K33" s="66"/>
      <c r="L33" s="66"/>
      <c r="M33" s="66"/>
      <c r="N33" s="66"/>
      <c r="O33" s="66"/>
      <c r="P33" s="66"/>
      <c r="Q33" s="66"/>
    </row>
  </sheetData>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workbookViewId="0">
      <selection activeCell="B5" sqref="B5"/>
    </sheetView>
  </sheetViews>
  <sheetFormatPr defaultRowHeight="14.5" x14ac:dyDescent="0.35"/>
  <sheetData>
    <row r="1" spans="1:16" x14ac:dyDescent="0.35">
      <c r="A1" s="30" t="s">
        <v>67</v>
      </c>
      <c r="B1" s="24"/>
      <c r="C1" s="24"/>
      <c r="D1" s="24"/>
      <c r="E1" s="24"/>
    </row>
    <row r="2" spans="1:16" x14ac:dyDescent="0.35">
      <c r="A2" s="24"/>
    </row>
    <row r="3" spans="1:16" x14ac:dyDescent="0.35">
      <c r="A3" s="24"/>
    </row>
    <row r="4" spans="1:16" x14ac:dyDescent="0.35">
      <c r="A4" s="24"/>
      <c r="O4" s="21"/>
    </row>
    <row r="5" spans="1:16" x14ac:dyDescent="0.35">
      <c r="A5" s="24"/>
      <c r="O5" s="21"/>
    </row>
    <row r="6" spans="1:16" x14ac:dyDescent="0.35">
      <c r="A6" s="24"/>
      <c r="O6" s="21"/>
    </row>
    <row r="7" spans="1:16" x14ac:dyDescent="0.35">
      <c r="O7" s="21"/>
    </row>
    <row r="8" spans="1:16" x14ac:dyDescent="0.35">
      <c r="O8" s="21"/>
    </row>
    <row r="10" spans="1:16" x14ac:dyDescent="0.35">
      <c r="B10" s="30" t="s">
        <v>1365</v>
      </c>
    </row>
    <row r="11" spans="1:16" s="66" customFormat="1" x14ac:dyDescent="0.35">
      <c r="B11"/>
      <c r="C11"/>
      <c r="D11"/>
      <c r="E11"/>
      <c r="F11"/>
      <c r="G11"/>
      <c r="H11"/>
      <c r="I11"/>
      <c r="J11"/>
      <c r="K11"/>
      <c r="L11"/>
      <c r="M11"/>
      <c r="N11"/>
    </row>
    <row r="12" spans="1:16" s="66" customFormat="1" x14ac:dyDescent="0.35">
      <c r="B12"/>
      <c r="C12" s="71" t="s">
        <v>37</v>
      </c>
      <c r="D12" s="71" t="s">
        <v>38</v>
      </c>
      <c r="E12" s="71" t="s">
        <v>39</v>
      </c>
      <c r="F12" s="71" t="s">
        <v>40</v>
      </c>
      <c r="G12" s="71" t="s">
        <v>39</v>
      </c>
      <c r="H12" s="71" t="s">
        <v>37</v>
      </c>
      <c r="I12" s="71" t="s">
        <v>37</v>
      </c>
      <c r="J12" s="71" t="s">
        <v>40</v>
      </c>
      <c r="K12" s="71" t="s">
        <v>41</v>
      </c>
      <c r="L12" s="71" t="s">
        <v>42</v>
      </c>
      <c r="M12" s="71" t="s">
        <v>43</v>
      </c>
      <c r="N12" s="71" t="s">
        <v>44</v>
      </c>
    </row>
    <row r="13" spans="1:16" x14ac:dyDescent="0.35">
      <c r="A13" s="24"/>
      <c r="C13" s="63">
        <v>886</v>
      </c>
      <c r="D13" s="63">
        <v>603.11111111111109</v>
      </c>
      <c r="E13" s="63">
        <v>305.66666666666669</v>
      </c>
      <c r="F13" s="63">
        <v>89.444444444444443</v>
      </c>
      <c r="G13" s="63">
        <v>46</v>
      </c>
      <c r="H13" s="63">
        <v>56.111111111111114</v>
      </c>
      <c r="I13" s="63">
        <v>43.555555555555557</v>
      </c>
      <c r="J13" s="63">
        <v>119.66666666666667</v>
      </c>
      <c r="K13" s="63">
        <v>368.44444444444446</v>
      </c>
      <c r="L13" s="63">
        <v>460.66666666666669</v>
      </c>
      <c r="M13" s="63">
        <v>632.11111111111109</v>
      </c>
      <c r="N13" s="63">
        <v>855.33333333333337</v>
      </c>
      <c r="O13" s="21"/>
    </row>
    <row r="14" spans="1:16" x14ac:dyDescent="0.35">
      <c r="C14" s="75" t="s">
        <v>1105</v>
      </c>
      <c r="O14" s="24"/>
      <c r="P14" s="24"/>
    </row>
    <row r="15" spans="1:16" x14ac:dyDescent="0.35">
      <c r="A15" s="24"/>
      <c r="B15" s="20"/>
      <c r="C15" s="19"/>
      <c r="D15" s="19"/>
      <c r="E15" s="19"/>
      <c r="F15" s="19"/>
      <c r="K15" s="22"/>
      <c r="L15" s="21"/>
      <c r="M15" s="21"/>
      <c r="N15" s="21"/>
      <c r="O15" s="24"/>
      <c r="P15" s="24"/>
    </row>
    <row r="16" spans="1:16" x14ac:dyDescent="0.35">
      <c r="A16" s="24"/>
      <c r="L16" s="21"/>
      <c r="M16" s="21"/>
      <c r="N16" s="21"/>
    </row>
    <row r="17" spans="1:16" x14ac:dyDescent="0.35">
      <c r="A17" s="24"/>
    </row>
    <row r="18" spans="1:16" x14ac:dyDescent="0.35">
      <c r="A18" s="24"/>
      <c r="O18" s="24"/>
      <c r="P18" s="24"/>
    </row>
    <row r="19" spans="1:16" x14ac:dyDescent="0.35">
      <c r="L19" s="66"/>
      <c r="M19" s="66"/>
      <c r="N19" s="66"/>
    </row>
    <row r="20" spans="1:16" x14ac:dyDescent="0.35">
      <c r="L20" s="66"/>
      <c r="M20" s="66"/>
      <c r="N20" s="66"/>
    </row>
    <row r="21" spans="1:16" x14ac:dyDescent="0.35">
      <c r="L21" s="21"/>
      <c r="M21" s="21"/>
      <c r="N21" s="23"/>
    </row>
    <row r="22" spans="1:16" x14ac:dyDescent="0.35">
      <c r="L22" s="24"/>
      <c r="M22" s="24"/>
      <c r="N22" s="24"/>
    </row>
    <row r="23" spans="1:16" x14ac:dyDescent="0.35">
      <c r="L23" s="24"/>
      <c r="M23" s="24"/>
      <c r="N23" s="24"/>
    </row>
    <row r="24" spans="1:16" x14ac:dyDescent="0.35">
      <c r="B24" s="30" t="s">
        <v>1366</v>
      </c>
      <c r="C24" s="24"/>
      <c r="D24" s="24"/>
      <c r="E24" s="24"/>
      <c r="F24" s="19"/>
      <c r="K24" s="22"/>
    </row>
    <row r="25" spans="1:16" x14ac:dyDescent="0.35">
      <c r="A25" s="27"/>
    </row>
    <row r="26" spans="1:16" x14ac:dyDescent="0.35">
      <c r="A26" s="27"/>
      <c r="B26" s="24"/>
      <c r="C26" s="66"/>
      <c r="D26" s="31" t="s">
        <v>63</v>
      </c>
      <c r="E26" s="28" t="s">
        <v>64</v>
      </c>
      <c r="F26" s="28" t="s">
        <v>65</v>
      </c>
      <c r="G26" s="28" t="s">
        <v>66</v>
      </c>
      <c r="H26" s="24"/>
    </row>
    <row r="27" spans="1:16" x14ac:dyDescent="0.35">
      <c r="A27" s="27"/>
      <c r="B27" s="26"/>
      <c r="C27" s="66" t="s">
        <v>60</v>
      </c>
      <c r="D27" s="29">
        <v>53.4</v>
      </c>
      <c r="E27" s="29">
        <v>146</v>
      </c>
      <c r="F27" s="29">
        <v>36.700000000000003</v>
      </c>
      <c r="G27" s="29">
        <v>51.888888888888886</v>
      </c>
      <c r="H27" s="29"/>
      <c r="I27" s="66"/>
      <c r="J27" s="66"/>
      <c r="K27" s="66"/>
    </row>
    <row r="28" spans="1:16" x14ac:dyDescent="0.35">
      <c r="A28" s="27"/>
      <c r="B28" s="25"/>
      <c r="C28" s="66" t="s">
        <v>61</v>
      </c>
      <c r="D28" s="29">
        <v>358.7</v>
      </c>
      <c r="E28" s="29">
        <v>115.44444444444444</v>
      </c>
      <c r="F28" s="29">
        <v>243.57142857142858</v>
      </c>
      <c r="G28" s="29">
        <v>134.6</v>
      </c>
      <c r="H28" s="29"/>
      <c r="I28" s="66"/>
      <c r="J28" s="66"/>
      <c r="K28" s="66"/>
    </row>
    <row r="29" spans="1:16" x14ac:dyDescent="0.35">
      <c r="A29" s="27"/>
      <c r="B29" s="25"/>
      <c r="C29" s="66" t="s">
        <v>62</v>
      </c>
      <c r="D29" s="29">
        <v>431.2</v>
      </c>
      <c r="E29" s="29">
        <v>186.8</v>
      </c>
      <c r="F29" s="29">
        <v>254.33333333333334</v>
      </c>
      <c r="G29" s="29">
        <v>187.5</v>
      </c>
      <c r="H29" s="29"/>
      <c r="K29" s="22"/>
    </row>
    <row r="30" spans="1:16" x14ac:dyDescent="0.35">
      <c r="B30" s="25"/>
      <c r="D30" s="29"/>
      <c r="E30" s="29"/>
      <c r="F30" s="29"/>
      <c r="G30" s="29"/>
      <c r="H30" s="29"/>
      <c r="I30" s="24"/>
      <c r="J30" s="24"/>
      <c r="K30" s="24"/>
    </row>
    <row r="31" spans="1:16" x14ac:dyDescent="0.35">
      <c r="A31" s="27"/>
      <c r="B31" s="24"/>
      <c r="C31" s="24"/>
      <c r="D31" s="24"/>
      <c r="E31" s="24"/>
      <c r="F31" s="24"/>
      <c r="G31" s="24"/>
      <c r="H31" s="24"/>
      <c r="I31" s="24"/>
      <c r="J31" s="24"/>
      <c r="K31" s="24"/>
    </row>
    <row r="34" spans="1:5" x14ac:dyDescent="0.35">
      <c r="A34" s="27"/>
      <c r="B34" s="28"/>
      <c r="C34" s="27"/>
      <c r="D34" s="27"/>
      <c r="E34" s="29"/>
    </row>
    <row r="35" spans="1:5" x14ac:dyDescent="0.35">
      <c r="A35" s="27"/>
      <c r="B35" s="28"/>
      <c r="C35" s="29"/>
      <c r="D35" s="27"/>
      <c r="E35" s="29"/>
    </row>
    <row r="36" spans="1:5" x14ac:dyDescent="0.35">
      <c r="A36" s="27"/>
      <c r="B36" s="28"/>
      <c r="C36" s="29"/>
      <c r="D36" s="27"/>
      <c r="E36" s="29"/>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P20" sqref="P20"/>
    </sheetView>
  </sheetViews>
  <sheetFormatPr defaultRowHeight="14.5" x14ac:dyDescent="0.35"/>
  <sheetData>
    <row r="1" spans="1:19" x14ac:dyDescent="0.35">
      <c r="A1" s="30" t="s">
        <v>708</v>
      </c>
    </row>
    <row r="10" spans="1:19" x14ac:dyDescent="0.35">
      <c r="B10" s="30" t="s">
        <v>709</v>
      </c>
    </row>
    <row r="11" spans="1:19" x14ac:dyDescent="0.35">
      <c r="B11" s="66"/>
      <c r="C11" s="66"/>
      <c r="D11" s="66"/>
      <c r="E11" s="66"/>
      <c r="F11" s="66"/>
      <c r="G11" s="66"/>
      <c r="H11" s="66"/>
      <c r="I11" s="66"/>
      <c r="J11" s="66"/>
      <c r="K11" s="66"/>
      <c r="L11" s="66"/>
      <c r="M11" s="66"/>
      <c r="N11" s="66"/>
      <c r="O11" s="66"/>
      <c r="P11" s="66"/>
      <c r="Q11" s="66"/>
      <c r="R11" s="66"/>
      <c r="S11" s="66"/>
    </row>
    <row r="12" spans="1:19" x14ac:dyDescent="0.35">
      <c r="B12" s="66"/>
      <c r="C12" s="114" t="s">
        <v>0</v>
      </c>
      <c r="D12" s="114" t="s">
        <v>1</v>
      </c>
      <c r="E12" s="114" t="s">
        <v>2</v>
      </c>
      <c r="F12" s="114" t="s">
        <v>3</v>
      </c>
      <c r="G12" s="114" t="s">
        <v>4</v>
      </c>
      <c r="H12" s="114" t="s">
        <v>5</v>
      </c>
      <c r="I12" s="114" t="s">
        <v>6</v>
      </c>
      <c r="J12" s="114" t="s">
        <v>7</v>
      </c>
      <c r="K12" s="114" t="s">
        <v>8</v>
      </c>
      <c r="L12" s="114" t="s">
        <v>9</v>
      </c>
      <c r="M12" s="114" t="s">
        <v>10</v>
      </c>
      <c r="N12" s="114" t="s">
        <v>11</v>
      </c>
      <c r="O12" s="71"/>
      <c r="P12" s="66"/>
      <c r="Q12" s="66"/>
      <c r="R12" s="66"/>
      <c r="S12" s="66"/>
    </row>
    <row r="13" spans="1:19" x14ac:dyDescent="0.35">
      <c r="B13" s="66"/>
      <c r="C13" s="303">
        <f t="shared" ref="C13:N13" si="0">+SUM(D28:D31)</f>
        <v>3</v>
      </c>
      <c r="D13" s="303">
        <f t="shared" si="0"/>
        <v>0</v>
      </c>
      <c r="E13" s="303">
        <f t="shared" si="0"/>
        <v>5</v>
      </c>
      <c r="F13" s="303">
        <f t="shared" si="0"/>
        <v>22</v>
      </c>
      <c r="G13" s="303">
        <f t="shared" si="0"/>
        <v>17</v>
      </c>
      <c r="H13" s="303">
        <f t="shared" si="0"/>
        <v>6</v>
      </c>
      <c r="I13" s="303">
        <f t="shared" si="0"/>
        <v>13</v>
      </c>
      <c r="J13" s="303">
        <f t="shared" si="0"/>
        <v>102</v>
      </c>
      <c r="K13" s="303">
        <f t="shared" si="0"/>
        <v>61</v>
      </c>
      <c r="L13" s="303">
        <f t="shared" si="0"/>
        <v>13</v>
      </c>
      <c r="M13" s="303">
        <f t="shared" si="0"/>
        <v>1</v>
      </c>
      <c r="N13" s="303">
        <f t="shared" si="0"/>
        <v>3</v>
      </c>
      <c r="O13" s="71"/>
      <c r="P13" s="66"/>
      <c r="Q13" s="66"/>
      <c r="R13" s="66"/>
      <c r="S13" s="66"/>
    </row>
    <row r="14" spans="1:19" x14ac:dyDescent="0.35">
      <c r="B14" s="66"/>
      <c r="P14" s="66"/>
      <c r="Q14" s="66"/>
      <c r="R14" s="66"/>
      <c r="S14" s="66"/>
    </row>
    <row r="15" spans="1:19" s="66" customFormat="1" x14ac:dyDescent="0.35"/>
    <row r="16" spans="1:19" x14ac:dyDescent="0.35">
      <c r="B16" s="66"/>
      <c r="P16" s="66"/>
      <c r="Q16" s="66"/>
      <c r="R16" s="66"/>
      <c r="S16" s="66"/>
    </row>
    <row r="17" spans="2:19" x14ac:dyDescent="0.35">
      <c r="P17" s="66"/>
      <c r="Q17" s="66"/>
      <c r="R17" s="66"/>
      <c r="S17" s="66"/>
    </row>
    <row r="18" spans="2:19" x14ac:dyDescent="0.35">
      <c r="Q18" s="66"/>
      <c r="R18" s="66"/>
      <c r="S18" s="66"/>
    </row>
    <row r="19" spans="2:19" x14ac:dyDescent="0.35">
      <c r="Q19" s="66"/>
      <c r="R19" s="66"/>
      <c r="S19" s="66"/>
    </row>
    <row r="20" spans="2:19" x14ac:dyDescent="0.35">
      <c r="I20" s="173"/>
      <c r="J20" s="173"/>
      <c r="K20" s="173"/>
      <c r="L20" s="173"/>
      <c r="M20" s="173"/>
      <c r="N20" s="173"/>
      <c r="O20" s="173"/>
      <c r="P20" s="71"/>
      <c r="Q20" s="66"/>
      <c r="R20" s="66"/>
      <c r="S20" s="66"/>
    </row>
    <row r="21" spans="2:19" x14ac:dyDescent="0.35">
      <c r="I21" s="71"/>
      <c r="J21" s="71"/>
      <c r="K21" s="71"/>
      <c r="L21" s="71"/>
      <c r="M21" s="71"/>
      <c r="N21" s="71"/>
      <c r="O21" s="71"/>
      <c r="P21" s="71"/>
      <c r="Q21" s="66"/>
      <c r="R21" s="66"/>
      <c r="S21" s="66"/>
    </row>
    <row r="22" spans="2:19" x14ac:dyDescent="0.35">
      <c r="I22" s="71"/>
      <c r="J22" s="71"/>
      <c r="K22" s="71"/>
      <c r="L22" s="71"/>
      <c r="M22" s="71"/>
      <c r="N22" s="71"/>
      <c r="O22" s="71"/>
      <c r="P22" s="71"/>
      <c r="Q22" s="66"/>
      <c r="R22" s="66"/>
      <c r="S22" s="66"/>
    </row>
    <row r="23" spans="2:19" x14ac:dyDescent="0.35">
      <c r="B23" s="30" t="s">
        <v>712</v>
      </c>
      <c r="C23" s="66"/>
      <c r="D23" s="71"/>
      <c r="E23" s="71"/>
      <c r="F23" s="71"/>
      <c r="G23" s="71"/>
      <c r="H23" s="71"/>
      <c r="I23" s="71"/>
      <c r="J23" s="71"/>
      <c r="K23" s="71"/>
      <c r="L23" s="71"/>
      <c r="M23" s="71"/>
      <c r="N23" s="71"/>
      <c r="O23" s="71"/>
      <c r="P23" s="71"/>
      <c r="Q23" s="212"/>
      <c r="R23" s="66"/>
      <c r="S23" s="66"/>
    </row>
    <row r="24" spans="2:19" ht="24.5" x14ac:dyDescent="0.35">
      <c r="B24" s="66"/>
      <c r="C24" s="66"/>
      <c r="D24" s="114" t="s">
        <v>611</v>
      </c>
      <c r="E24" s="114" t="s">
        <v>594</v>
      </c>
      <c r="F24" s="114" t="s">
        <v>595</v>
      </c>
      <c r="G24" s="114" t="s">
        <v>596</v>
      </c>
      <c r="H24" s="71"/>
      <c r="I24" s="66"/>
      <c r="J24" s="66"/>
      <c r="K24" s="66"/>
      <c r="L24" s="66"/>
      <c r="M24" s="66"/>
      <c r="N24" s="66"/>
      <c r="O24" s="66"/>
      <c r="P24" s="66"/>
      <c r="Q24" s="212"/>
      <c r="R24" s="66"/>
      <c r="S24" s="66"/>
    </row>
    <row r="25" spans="2:19" x14ac:dyDescent="0.35">
      <c r="B25" s="66"/>
      <c r="C25" s="66" t="s">
        <v>490</v>
      </c>
      <c r="D25" s="537">
        <v>1.3157894736842106</v>
      </c>
      <c r="E25" s="537">
        <v>5</v>
      </c>
      <c r="F25" s="537">
        <v>3.85</v>
      </c>
      <c r="G25" s="537">
        <v>1.5833333333333333</v>
      </c>
      <c r="H25" s="71"/>
      <c r="I25" s="66"/>
      <c r="J25" s="66"/>
      <c r="K25" s="66"/>
      <c r="L25" s="66"/>
      <c r="M25" s="66"/>
      <c r="N25" s="66"/>
      <c r="O25" s="66"/>
      <c r="P25" s="66"/>
      <c r="Q25" s="212"/>
      <c r="R25" s="66"/>
      <c r="S25" s="66"/>
    </row>
    <row r="26" spans="2:19" x14ac:dyDescent="0.35">
      <c r="B26" s="66"/>
      <c r="I26" s="69"/>
      <c r="J26" s="69"/>
      <c r="K26" s="69"/>
      <c r="L26" s="69"/>
      <c r="M26" s="69"/>
      <c r="N26" s="69"/>
      <c r="O26" s="69"/>
      <c r="P26" s="69"/>
      <c r="Q26" s="213"/>
      <c r="R26" s="69"/>
      <c r="S26" s="66"/>
    </row>
    <row r="27" spans="2:19" x14ac:dyDescent="0.35">
      <c r="B27" s="66"/>
      <c r="C27" s="3"/>
      <c r="D27" s="68" t="s">
        <v>0</v>
      </c>
      <c r="E27" s="68" t="s">
        <v>1</v>
      </c>
      <c r="F27" s="68" t="s">
        <v>2</v>
      </c>
      <c r="G27" s="68" t="s">
        <v>3</v>
      </c>
      <c r="H27" s="68" t="s">
        <v>4</v>
      </c>
      <c r="I27" s="68" t="s">
        <v>5</v>
      </c>
      <c r="J27" s="68" t="s">
        <v>6</v>
      </c>
      <c r="K27" s="68" t="s">
        <v>7</v>
      </c>
      <c r="L27" s="68" t="s">
        <v>8</v>
      </c>
      <c r="M27" s="68" t="s">
        <v>9</v>
      </c>
      <c r="N27" s="68" t="s">
        <v>10</v>
      </c>
      <c r="O27" s="68" t="s">
        <v>11</v>
      </c>
      <c r="P27" s="97" t="s">
        <v>12</v>
      </c>
      <c r="Q27" s="214" t="s">
        <v>250</v>
      </c>
      <c r="R27" s="69"/>
      <c r="S27" s="66"/>
    </row>
    <row r="28" spans="2:19" ht="22" x14ac:dyDescent="0.35">
      <c r="B28" s="195" t="s">
        <v>710</v>
      </c>
      <c r="C28" s="216" t="s">
        <v>611</v>
      </c>
      <c r="D28" s="217" t="s">
        <v>14</v>
      </c>
      <c r="E28" s="217" t="s">
        <v>14</v>
      </c>
      <c r="F28" s="217">
        <v>3</v>
      </c>
      <c r="G28" s="217">
        <v>5</v>
      </c>
      <c r="H28" s="217">
        <v>7</v>
      </c>
      <c r="I28" s="217">
        <v>1</v>
      </c>
      <c r="J28" s="217">
        <v>1</v>
      </c>
      <c r="K28" s="217">
        <v>14</v>
      </c>
      <c r="L28" s="217">
        <v>11</v>
      </c>
      <c r="M28" s="217">
        <v>6</v>
      </c>
      <c r="N28" s="217" t="s">
        <v>14</v>
      </c>
      <c r="O28" s="217">
        <v>2</v>
      </c>
      <c r="P28" s="218">
        <f>+SUM(D28:O28)</f>
        <v>50</v>
      </c>
      <c r="Q28" s="219">
        <f>+P28/38</f>
        <v>1.3157894736842106</v>
      </c>
      <c r="R28" s="69"/>
      <c r="S28" s="66"/>
    </row>
    <row r="29" spans="2:19" ht="22" x14ac:dyDescent="0.35">
      <c r="B29" s="195"/>
      <c r="C29" s="216" t="s">
        <v>594</v>
      </c>
      <c r="D29" s="217">
        <v>3</v>
      </c>
      <c r="E29" s="217" t="s">
        <v>14</v>
      </c>
      <c r="F29" s="217" t="s">
        <v>14</v>
      </c>
      <c r="G29" s="217">
        <v>4</v>
      </c>
      <c r="H29" s="217">
        <v>1</v>
      </c>
      <c r="I29" s="217">
        <v>4</v>
      </c>
      <c r="J29" s="217">
        <v>9</v>
      </c>
      <c r="K29" s="217">
        <v>49</v>
      </c>
      <c r="L29" s="217">
        <v>26</v>
      </c>
      <c r="M29" s="217">
        <v>4</v>
      </c>
      <c r="N29" s="217" t="s">
        <v>14</v>
      </c>
      <c r="O29" s="217" t="s">
        <v>14</v>
      </c>
      <c r="P29" s="218">
        <f>+SUM(D29:O29)</f>
        <v>100</v>
      </c>
      <c r="Q29" s="219">
        <f>+P29/20</f>
        <v>5</v>
      </c>
      <c r="R29" s="69"/>
      <c r="S29" s="66"/>
    </row>
    <row r="30" spans="2:19" ht="22" x14ac:dyDescent="0.35">
      <c r="B30" s="194" t="s">
        <v>711</v>
      </c>
      <c r="C30" s="220" t="s">
        <v>595</v>
      </c>
      <c r="D30" s="221" t="s">
        <v>14</v>
      </c>
      <c r="E30" s="221" t="s">
        <v>14</v>
      </c>
      <c r="F30" s="221">
        <v>1</v>
      </c>
      <c r="G30" s="221">
        <v>12</v>
      </c>
      <c r="H30" s="221">
        <v>7</v>
      </c>
      <c r="I30" s="221">
        <v>1</v>
      </c>
      <c r="J30" s="221">
        <v>3</v>
      </c>
      <c r="K30" s="221">
        <v>32</v>
      </c>
      <c r="L30" s="221">
        <v>17</v>
      </c>
      <c r="M30" s="221">
        <v>3</v>
      </c>
      <c r="N30" s="221" t="s">
        <v>14</v>
      </c>
      <c r="O30" s="221">
        <v>1</v>
      </c>
      <c r="P30" s="222">
        <f>+SUM(D30:O30)</f>
        <v>77</v>
      </c>
      <c r="Q30" s="223">
        <f>+P30/20</f>
        <v>3.85</v>
      </c>
      <c r="R30" s="69"/>
      <c r="S30" s="66"/>
    </row>
    <row r="31" spans="2:19" ht="22" x14ac:dyDescent="0.35">
      <c r="B31" s="116"/>
      <c r="C31" s="220" t="s">
        <v>596</v>
      </c>
      <c r="D31" s="221" t="s">
        <v>14</v>
      </c>
      <c r="E31" s="221" t="s">
        <v>14</v>
      </c>
      <c r="F31" s="221">
        <v>1</v>
      </c>
      <c r="G31" s="221">
        <v>1</v>
      </c>
      <c r="H31" s="221">
        <v>2</v>
      </c>
      <c r="I31" s="221" t="s">
        <v>14</v>
      </c>
      <c r="J31" s="221" t="s">
        <v>14</v>
      </c>
      <c r="K31" s="221">
        <v>7</v>
      </c>
      <c r="L31" s="221">
        <v>7</v>
      </c>
      <c r="M31" s="221" t="s">
        <v>14</v>
      </c>
      <c r="N31" s="221">
        <v>1</v>
      </c>
      <c r="O31" s="221" t="s">
        <v>14</v>
      </c>
      <c r="P31" s="222">
        <f>+SUM(D31:O31)</f>
        <v>19</v>
      </c>
      <c r="Q31" s="223">
        <f>+P31/12</f>
        <v>1.5833333333333333</v>
      </c>
      <c r="R31" s="69"/>
      <c r="S31" s="66"/>
    </row>
    <row r="32" spans="2:19" x14ac:dyDescent="0.35">
      <c r="B32" s="66"/>
      <c r="C32" s="69"/>
      <c r="D32" s="69"/>
      <c r="E32" s="69"/>
      <c r="F32" s="69"/>
      <c r="G32" s="69"/>
      <c r="H32" s="69"/>
      <c r="I32" s="69"/>
      <c r="J32" s="69"/>
      <c r="K32" s="69"/>
      <c r="L32" s="69"/>
      <c r="M32" s="69"/>
      <c r="N32" s="69"/>
      <c r="O32" s="69"/>
      <c r="P32" s="69"/>
      <c r="Q32" s="69"/>
      <c r="R32" s="69"/>
      <c r="S32" s="66"/>
    </row>
    <row r="33" spans="2:19" x14ac:dyDescent="0.35">
      <c r="B33" s="66"/>
      <c r="C33" s="69"/>
      <c r="D33" s="69"/>
      <c r="E33" s="69"/>
      <c r="F33" s="69"/>
      <c r="G33" s="69"/>
      <c r="H33" s="69"/>
      <c r="I33" s="69"/>
      <c r="J33" s="69"/>
      <c r="K33" s="69"/>
      <c r="L33" s="69"/>
      <c r="M33" s="69"/>
      <c r="N33" s="69"/>
      <c r="O33" s="69"/>
      <c r="P33" s="69"/>
      <c r="Q33" s="69"/>
      <c r="R33" s="69"/>
      <c r="S33" s="66"/>
    </row>
    <row r="34" spans="2:19" x14ac:dyDescent="0.35">
      <c r="B34" s="66"/>
      <c r="C34" s="69"/>
      <c r="D34" s="69"/>
      <c r="E34" s="69"/>
      <c r="F34" s="69"/>
      <c r="G34" s="69"/>
      <c r="H34" s="69"/>
      <c r="I34" s="69"/>
      <c r="J34" s="69"/>
      <c r="K34" s="69"/>
      <c r="L34" s="69"/>
      <c r="M34" s="69"/>
      <c r="N34" s="69"/>
      <c r="O34" s="69"/>
      <c r="P34" s="69"/>
      <c r="Q34" s="69"/>
      <c r="R34" s="69"/>
      <c r="S34" s="66"/>
    </row>
    <row r="35" spans="2:19" x14ac:dyDescent="0.35">
      <c r="B35" s="66"/>
      <c r="C35" s="69"/>
      <c r="D35" s="69"/>
      <c r="E35" s="69"/>
      <c r="F35" s="69"/>
      <c r="G35" s="69"/>
      <c r="H35" s="69"/>
      <c r="I35" s="69"/>
      <c r="J35" s="69"/>
      <c r="K35" s="69"/>
      <c r="L35" s="69"/>
      <c r="M35" s="69"/>
      <c r="N35" s="69"/>
      <c r="O35" s="69"/>
      <c r="P35" s="69"/>
      <c r="Q35" s="69"/>
      <c r="R35" s="69"/>
      <c r="S35" s="66"/>
    </row>
    <row r="36" spans="2:19" x14ac:dyDescent="0.35">
      <c r="B36" s="66"/>
      <c r="C36" s="69"/>
      <c r="D36" s="69"/>
      <c r="E36" s="69"/>
      <c r="F36" s="69"/>
      <c r="G36" s="69"/>
      <c r="H36" s="69"/>
      <c r="I36" s="69"/>
      <c r="J36" s="69"/>
      <c r="K36" s="69"/>
      <c r="L36" s="69"/>
      <c r="M36" s="69"/>
      <c r="N36" s="69"/>
      <c r="O36" s="69"/>
      <c r="P36" s="69"/>
      <c r="Q36" s="69"/>
      <c r="R36" s="69"/>
      <c r="S36" s="66"/>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workbookViewId="0"/>
  </sheetViews>
  <sheetFormatPr defaultRowHeight="14.5" x14ac:dyDescent="0.35"/>
  <sheetData>
    <row r="1" spans="1:17" x14ac:dyDescent="0.35">
      <c r="A1" s="30" t="s">
        <v>713</v>
      </c>
    </row>
    <row r="3" spans="1:17" s="66" customFormat="1" x14ac:dyDescent="0.35"/>
    <row r="4" spans="1:17" x14ac:dyDescent="0.35">
      <c r="C4" s="66"/>
      <c r="D4" s="66"/>
      <c r="E4" s="66"/>
      <c r="F4" s="66"/>
      <c r="G4" s="66"/>
      <c r="H4" s="66"/>
      <c r="I4" s="66"/>
      <c r="J4" s="66"/>
      <c r="K4" s="66"/>
      <c r="L4" s="66"/>
      <c r="M4" s="66"/>
      <c r="N4" s="66"/>
      <c r="O4" s="66"/>
      <c r="P4" s="66"/>
      <c r="Q4" s="66"/>
    </row>
    <row r="5" spans="1:17" x14ac:dyDescent="0.35">
      <c r="B5" s="66"/>
      <c r="C5" s="66"/>
      <c r="D5" s="66"/>
      <c r="E5" s="66"/>
      <c r="F5" s="66"/>
      <c r="G5" s="66"/>
      <c r="H5" s="66"/>
      <c r="I5" s="66"/>
      <c r="J5" s="66"/>
      <c r="K5" s="66"/>
      <c r="L5" s="66"/>
      <c r="M5" s="66"/>
      <c r="N5" s="66"/>
      <c r="O5" s="66"/>
      <c r="P5" s="66"/>
      <c r="Q5" s="66"/>
    </row>
    <row r="6" spans="1:17" s="66" customFormat="1" x14ac:dyDescent="0.35"/>
    <row r="7" spans="1:17" s="66" customFormat="1" x14ac:dyDescent="0.35"/>
    <row r="8" spans="1:17" s="66" customFormat="1" x14ac:dyDescent="0.35"/>
    <row r="9" spans="1:17" x14ac:dyDescent="0.35">
      <c r="B9" s="66"/>
      <c r="C9" s="66"/>
      <c r="D9" s="66"/>
      <c r="E9" s="66"/>
      <c r="F9" s="66"/>
      <c r="G9" s="66"/>
      <c r="H9" s="66"/>
      <c r="I9" s="66"/>
      <c r="J9" s="66"/>
      <c r="K9" s="66"/>
      <c r="L9" s="66"/>
      <c r="M9" s="66"/>
      <c r="N9" s="66"/>
      <c r="O9" s="66"/>
      <c r="P9" s="66"/>
      <c r="Q9" s="66"/>
    </row>
    <row r="10" spans="1:17" x14ac:dyDescent="0.35">
      <c r="B10" s="66" t="s">
        <v>714</v>
      </c>
      <c r="C10" s="66"/>
      <c r="D10" s="66"/>
      <c r="E10" s="66"/>
      <c r="F10" s="66"/>
      <c r="G10" s="66"/>
      <c r="H10" s="66"/>
      <c r="I10" s="66"/>
      <c r="J10" s="66"/>
      <c r="K10" s="66"/>
      <c r="L10" s="66"/>
      <c r="M10" s="66"/>
      <c r="N10" s="66"/>
      <c r="O10" s="66"/>
      <c r="P10" s="66"/>
      <c r="Q10" s="66"/>
    </row>
    <row r="11" spans="1:17" x14ac:dyDescent="0.35">
      <c r="B11" s="66"/>
      <c r="C11" s="66"/>
      <c r="D11" s="66"/>
      <c r="E11" s="66"/>
      <c r="F11" s="66"/>
      <c r="G11" s="66"/>
      <c r="H11" s="66"/>
      <c r="I11" s="66"/>
      <c r="J11" s="66"/>
      <c r="K11" s="66"/>
      <c r="L11" s="66"/>
      <c r="M11" s="66"/>
      <c r="N11" s="66"/>
      <c r="O11" s="66"/>
      <c r="P11" s="66"/>
      <c r="Q11" s="66"/>
    </row>
    <row r="12" spans="1:17" x14ac:dyDescent="0.35">
      <c r="B12" s="66"/>
      <c r="C12" s="71" t="s">
        <v>0</v>
      </c>
      <c r="D12" s="71" t="s">
        <v>1</v>
      </c>
      <c r="E12" s="71" t="s">
        <v>2</v>
      </c>
      <c r="F12" s="71" t="s">
        <v>3</v>
      </c>
      <c r="G12" s="71" t="s">
        <v>4</v>
      </c>
      <c r="H12" s="71" t="s">
        <v>5</v>
      </c>
      <c r="I12" s="71" t="s">
        <v>6</v>
      </c>
      <c r="J12" s="71" t="s">
        <v>7</v>
      </c>
      <c r="K12" s="71" t="s">
        <v>8</v>
      </c>
      <c r="L12" s="71" t="s">
        <v>9</v>
      </c>
      <c r="M12" s="71" t="s">
        <v>10</v>
      </c>
      <c r="N12" s="71" t="s">
        <v>11</v>
      </c>
      <c r="O12" s="66"/>
      <c r="P12" s="66"/>
      <c r="Q12" s="66"/>
    </row>
    <row r="13" spans="1:17" x14ac:dyDescent="0.35">
      <c r="B13" s="66" t="s">
        <v>715</v>
      </c>
      <c r="C13" s="71">
        <f>+SUM(C14:C23)/10</f>
        <v>0.1</v>
      </c>
      <c r="D13" s="71">
        <f t="shared" ref="D13:N13" si="0">+SUM(D14:D23)/10</f>
        <v>0.1</v>
      </c>
      <c r="E13" s="71">
        <f t="shared" si="0"/>
        <v>0.3</v>
      </c>
      <c r="F13" s="71">
        <f t="shared" si="0"/>
        <v>2.2000000000000002</v>
      </c>
      <c r="G13" s="71">
        <f t="shared" si="0"/>
        <v>9.3000000000000007</v>
      </c>
      <c r="H13" s="71">
        <f t="shared" si="0"/>
        <v>3</v>
      </c>
      <c r="I13" s="71">
        <f t="shared" si="0"/>
        <v>4.2</v>
      </c>
      <c r="J13" s="71">
        <f t="shared" si="0"/>
        <v>18</v>
      </c>
      <c r="K13" s="71">
        <f t="shared" si="0"/>
        <v>9.6</v>
      </c>
      <c r="L13" s="71">
        <f t="shared" si="0"/>
        <v>2.1</v>
      </c>
      <c r="M13" s="71">
        <f t="shared" si="0"/>
        <v>0.2</v>
      </c>
      <c r="N13" s="71">
        <f t="shared" si="0"/>
        <v>0.2</v>
      </c>
      <c r="O13" s="66"/>
      <c r="P13" s="66"/>
      <c r="Q13" s="66"/>
    </row>
    <row r="14" spans="1:17" x14ac:dyDescent="0.35">
      <c r="B14" s="66">
        <v>2000</v>
      </c>
      <c r="C14" s="71"/>
      <c r="D14" s="71"/>
      <c r="E14" s="71"/>
      <c r="F14" s="71">
        <v>4</v>
      </c>
      <c r="G14" s="71">
        <v>27</v>
      </c>
      <c r="H14" s="71">
        <v>3</v>
      </c>
      <c r="I14" s="71">
        <v>5</v>
      </c>
      <c r="J14" s="71">
        <v>32</v>
      </c>
      <c r="K14" s="71">
        <v>18</v>
      </c>
      <c r="L14" s="71">
        <v>1</v>
      </c>
      <c r="M14" s="71"/>
      <c r="N14" s="71">
        <v>1</v>
      </c>
      <c r="O14" s="66"/>
      <c r="P14" s="66"/>
      <c r="Q14" s="66"/>
    </row>
    <row r="15" spans="1:17" x14ac:dyDescent="0.35">
      <c r="B15" s="66">
        <f>+B14+1</f>
        <v>2001</v>
      </c>
      <c r="C15" s="71"/>
      <c r="D15" s="71"/>
      <c r="E15" s="71"/>
      <c r="F15" s="71">
        <v>1</v>
      </c>
      <c r="G15" s="71">
        <v>14</v>
      </c>
      <c r="H15" s="71">
        <v>1</v>
      </c>
      <c r="I15" s="71">
        <v>6</v>
      </c>
      <c r="J15" s="71">
        <v>20</v>
      </c>
      <c r="K15" s="71">
        <v>18</v>
      </c>
      <c r="L15" s="71">
        <v>1</v>
      </c>
      <c r="M15" s="71"/>
      <c r="N15" s="71"/>
      <c r="O15" s="66"/>
      <c r="P15" s="66"/>
      <c r="Q15" s="66"/>
    </row>
    <row r="16" spans="1:17" x14ac:dyDescent="0.35">
      <c r="B16" s="66">
        <f t="shared" ref="B16:B23" si="1">+B15+1</f>
        <v>2002</v>
      </c>
      <c r="C16" s="71"/>
      <c r="D16" s="71">
        <v>1</v>
      </c>
      <c r="E16" s="71"/>
      <c r="F16" s="71">
        <v>2</v>
      </c>
      <c r="G16" s="71">
        <v>7</v>
      </c>
      <c r="H16" s="71"/>
      <c r="I16" s="71">
        <v>7</v>
      </c>
      <c r="J16" s="71">
        <v>34</v>
      </c>
      <c r="K16" s="71">
        <v>7</v>
      </c>
      <c r="L16" s="71">
        <v>1</v>
      </c>
      <c r="M16" s="71"/>
      <c r="N16" s="71"/>
      <c r="O16" s="66"/>
      <c r="P16" s="66"/>
      <c r="Q16" s="66"/>
    </row>
    <row r="17" spans="2:17" x14ac:dyDescent="0.35">
      <c r="B17" s="66">
        <f t="shared" si="1"/>
        <v>2003</v>
      </c>
      <c r="C17" s="71"/>
      <c r="D17" s="71"/>
      <c r="E17" s="71"/>
      <c r="F17" s="71">
        <v>7</v>
      </c>
      <c r="G17" s="71">
        <v>5</v>
      </c>
      <c r="H17" s="71"/>
      <c r="I17" s="71">
        <v>4</v>
      </c>
      <c r="J17" s="71">
        <v>23</v>
      </c>
      <c r="K17" s="71">
        <v>12</v>
      </c>
      <c r="L17" s="71"/>
      <c r="M17" s="71"/>
      <c r="N17" s="71"/>
      <c r="O17" s="66"/>
      <c r="P17" s="66"/>
      <c r="Q17" s="66"/>
    </row>
    <row r="18" spans="2:17" x14ac:dyDescent="0.35">
      <c r="B18" s="66">
        <f t="shared" si="1"/>
        <v>2004</v>
      </c>
      <c r="C18" s="71">
        <v>1</v>
      </c>
      <c r="D18" s="71"/>
      <c r="E18" s="71">
        <v>3</v>
      </c>
      <c r="F18" s="71">
        <v>4</v>
      </c>
      <c r="G18" s="71">
        <v>9</v>
      </c>
      <c r="H18" s="71">
        <v>1</v>
      </c>
      <c r="I18" s="71">
        <v>5</v>
      </c>
      <c r="J18" s="71">
        <v>14</v>
      </c>
      <c r="K18" s="71">
        <v>5</v>
      </c>
      <c r="L18" s="71">
        <v>1</v>
      </c>
      <c r="M18" s="71"/>
      <c r="N18" s="71"/>
      <c r="O18" s="66"/>
      <c r="P18" s="66"/>
      <c r="Q18" s="66"/>
    </row>
    <row r="19" spans="2:17" x14ac:dyDescent="0.35">
      <c r="B19" s="66">
        <f t="shared" si="1"/>
        <v>2005</v>
      </c>
      <c r="C19" s="71"/>
      <c r="D19" s="71"/>
      <c r="E19" s="71"/>
      <c r="F19" s="71">
        <v>2</v>
      </c>
      <c r="G19" s="71">
        <v>7</v>
      </c>
      <c r="H19" s="71">
        <v>5</v>
      </c>
      <c r="I19" s="71">
        <v>5</v>
      </c>
      <c r="J19" s="71">
        <v>14</v>
      </c>
      <c r="K19" s="71">
        <v>2</v>
      </c>
      <c r="L19" s="71"/>
      <c r="M19" s="71">
        <v>1</v>
      </c>
      <c r="N19" s="71"/>
      <c r="O19" s="66"/>
      <c r="P19" s="66"/>
      <c r="Q19" s="66"/>
    </row>
    <row r="20" spans="2:17" x14ac:dyDescent="0.35">
      <c r="B20" s="66">
        <f t="shared" si="1"/>
        <v>2006</v>
      </c>
      <c r="C20" s="71"/>
      <c r="D20" s="71"/>
      <c r="E20" s="71"/>
      <c r="F20" s="71">
        <v>1</v>
      </c>
      <c r="G20" s="71">
        <v>10</v>
      </c>
      <c r="H20" s="71">
        <v>1</v>
      </c>
      <c r="I20" s="71">
        <v>1</v>
      </c>
      <c r="J20" s="71">
        <v>9</v>
      </c>
      <c r="K20" s="71">
        <v>6</v>
      </c>
      <c r="L20" s="71"/>
      <c r="M20" s="71"/>
      <c r="N20" s="71"/>
      <c r="O20" s="66"/>
      <c r="P20" s="66"/>
      <c r="Q20" s="66"/>
    </row>
    <row r="21" spans="2:17" x14ac:dyDescent="0.35">
      <c r="B21" s="66">
        <f t="shared" si="1"/>
        <v>2007</v>
      </c>
      <c r="C21" s="71"/>
      <c r="D21" s="71"/>
      <c r="E21" s="71"/>
      <c r="F21" s="71">
        <v>1</v>
      </c>
      <c r="G21" s="71">
        <v>6</v>
      </c>
      <c r="H21" s="71"/>
      <c r="I21" s="71">
        <v>2</v>
      </c>
      <c r="J21" s="71">
        <v>11</v>
      </c>
      <c r="K21" s="71">
        <v>6</v>
      </c>
      <c r="L21" s="71">
        <v>3</v>
      </c>
      <c r="M21" s="71"/>
      <c r="N21" s="71">
        <v>1</v>
      </c>
      <c r="O21" s="66"/>
      <c r="P21" s="66"/>
      <c r="Q21" s="66"/>
    </row>
    <row r="22" spans="2:17" x14ac:dyDescent="0.35">
      <c r="B22" s="66">
        <f t="shared" si="1"/>
        <v>2008</v>
      </c>
      <c r="C22" s="71"/>
      <c r="D22" s="71"/>
      <c r="E22" s="71"/>
      <c r="F22" s="71"/>
      <c r="G22" s="71">
        <v>4</v>
      </c>
      <c r="H22" s="71">
        <v>17</v>
      </c>
      <c r="I22" s="71">
        <v>3</v>
      </c>
      <c r="J22" s="71">
        <v>3</v>
      </c>
      <c r="K22" s="71">
        <v>17</v>
      </c>
      <c r="L22" s="71">
        <v>14</v>
      </c>
      <c r="M22" s="71"/>
      <c r="N22" s="71"/>
      <c r="O22" s="66"/>
      <c r="P22" s="66"/>
      <c r="Q22" s="66"/>
    </row>
    <row r="23" spans="2:17" x14ac:dyDescent="0.35">
      <c r="B23" s="66">
        <f t="shared" si="1"/>
        <v>2009</v>
      </c>
      <c r="C23" s="71"/>
      <c r="D23" s="71"/>
      <c r="E23" s="71"/>
      <c r="F23" s="71"/>
      <c r="G23" s="71">
        <v>4</v>
      </c>
      <c r="H23" s="71">
        <v>2</v>
      </c>
      <c r="I23" s="71">
        <v>4</v>
      </c>
      <c r="J23" s="71">
        <v>20</v>
      </c>
      <c r="K23" s="71">
        <v>5</v>
      </c>
      <c r="L23" s="71"/>
      <c r="M23" s="71">
        <v>1</v>
      </c>
      <c r="N23" s="71"/>
      <c r="O23" s="66"/>
      <c r="P23" s="66"/>
      <c r="Q23" s="66"/>
    </row>
    <row r="24" spans="2:17" x14ac:dyDescent="0.35">
      <c r="B24" s="66"/>
      <c r="C24" s="66"/>
      <c r="D24" s="66"/>
      <c r="E24" s="66"/>
      <c r="F24" s="66"/>
      <c r="G24" s="66"/>
      <c r="H24" s="66"/>
      <c r="I24" s="66"/>
      <c r="J24" s="66"/>
      <c r="K24" s="66"/>
      <c r="L24" s="66"/>
      <c r="M24" s="66"/>
      <c r="N24" s="66"/>
      <c r="O24" s="66"/>
      <c r="P24" s="66"/>
      <c r="Q24" s="66"/>
    </row>
    <row r="25" spans="2:17" x14ac:dyDescent="0.35">
      <c r="C25" s="75" t="s">
        <v>537</v>
      </c>
      <c r="P25" s="66"/>
      <c r="Q25" s="66"/>
    </row>
    <row r="26" spans="2:17" x14ac:dyDescent="0.35">
      <c r="P26" s="66"/>
      <c r="Q26" s="66"/>
    </row>
    <row r="27" spans="2:17" x14ac:dyDescent="0.35">
      <c r="P27" s="66"/>
      <c r="Q27" s="66"/>
    </row>
    <row r="28" spans="2:17" x14ac:dyDescent="0.35">
      <c r="P28" s="66"/>
      <c r="Q28" s="66"/>
    </row>
    <row r="29" spans="2:17" x14ac:dyDescent="0.35">
      <c r="P29" s="66"/>
      <c r="Q29" s="66"/>
    </row>
    <row r="30" spans="2:17" x14ac:dyDescent="0.35">
      <c r="P30" s="66"/>
      <c r="Q30" s="66"/>
    </row>
    <row r="31" spans="2:17" x14ac:dyDescent="0.35">
      <c r="B31" s="66"/>
      <c r="C31" s="66"/>
      <c r="D31" s="66"/>
      <c r="E31" s="66"/>
      <c r="F31" s="66"/>
      <c r="G31" s="66"/>
      <c r="H31" s="66"/>
      <c r="I31" s="66"/>
      <c r="J31" s="66"/>
      <c r="K31" s="66"/>
      <c r="L31" s="66"/>
      <c r="M31" s="66"/>
      <c r="N31" s="66"/>
      <c r="O31" s="66"/>
      <c r="P31" s="66"/>
      <c r="Q31" s="66"/>
    </row>
    <row r="32" spans="2:17" x14ac:dyDescent="0.35">
      <c r="B32" s="66"/>
      <c r="C32" s="66"/>
      <c r="D32" s="66"/>
      <c r="E32" s="66"/>
      <c r="F32" s="66"/>
      <c r="G32" s="66"/>
      <c r="H32" s="66"/>
      <c r="I32" s="66"/>
      <c r="J32" s="66"/>
      <c r="K32" s="66"/>
      <c r="L32" s="66"/>
      <c r="M32" s="66"/>
      <c r="N32" s="66"/>
      <c r="O32" s="66"/>
      <c r="P32" s="66"/>
      <c r="Q32" s="66"/>
    </row>
    <row r="33" spans="2:17" x14ac:dyDescent="0.35">
      <c r="B33" s="66"/>
      <c r="C33" s="66"/>
      <c r="D33" s="66"/>
      <c r="E33" s="66"/>
      <c r="F33" s="66"/>
      <c r="G33" s="66"/>
      <c r="H33" s="66"/>
      <c r="I33" s="66"/>
      <c r="J33" s="66"/>
      <c r="K33" s="66"/>
      <c r="L33" s="66"/>
      <c r="M33" s="66"/>
      <c r="N33" s="66"/>
      <c r="O33" s="66"/>
      <c r="P33" s="66"/>
      <c r="Q33" s="66"/>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topLeftCell="A9" workbookViewId="0"/>
  </sheetViews>
  <sheetFormatPr defaultRowHeight="14.5" x14ac:dyDescent="0.35"/>
  <sheetData>
    <row r="1" spans="1:21" x14ac:dyDescent="0.35">
      <c r="A1" s="30" t="s">
        <v>716</v>
      </c>
      <c r="B1" s="306"/>
    </row>
    <row r="10" spans="1:21" x14ac:dyDescent="0.35">
      <c r="B10" s="66"/>
      <c r="C10" s="30" t="s">
        <v>1299</v>
      </c>
      <c r="P10" s="66"/>
      <c r="Q10" s="66"/>
      <c r="R10" s="66"/>
      <c r="S10" s="66"/>
      <c r="T10" s="66"/>
      <c r="U10" s="66"/>
    </row>
    <row r="11" spans="1:21" x14ac:dyDescent="0.35">
      <c r="B11" s="66"/>
      <c r="C11" s="129" t="s">
        <v>0</v>
      </c>
      <c r="D11" s="129" t="s">
        <v>1</v>
      </c>
      <c r="E11" s="129" t="s">
        <v>2</v>
      </c>
      <c r="F11" s="129" t="s">
        <v>3</v>
      </c>
      <c r="G11" s="129" t="s">
        <v>4</v>
      </c>
      <c r="H11" s="129" t="s">
        <v>5</v>
      </c>
      <c r="I11" s="129" t="s">
        <v>6</v>
      </c>
      <c r="J11" s="129" t="s">
        <v>7</v>
      </c>
      <c r="K11" s="129" t="s">
        <v>8</v>
      </c>
      <c r="L11" s="129" t="s">
        <v>9</v>
      </c>
      <c r="M11" s="129" t="s">
        <v>10</v>
      </c>
      <c r="N11" s="129" t="s">
        <v>11</v>
      </c>
      <c r="O11" s="127"/>
      <c r="P11" s="127"/>
      <c r="Q11" s="127"/>
      <c r="R11" s="127"/>
      <c r="S11" s="127"/>
      <c r="T11" s="127"/>
      <c r="U11" s="66"/>
    </row>
    <row r="12" spans="1:21" x14ac:dyDescent="0.35">
      <c r="B12" s="66"/>
      <c r="C12" s="129">
        <f t="shared" ref="C12:N12" si="0">+SUM(C28:C31)</f>
        <v>0</v>
      </c>
      <c r="D12" s="129">
        <f t="shared" si="0"/>
        <v>0</v>
      </c>
      <c r="E12" s="129">
        <f t="shared" si="0"/>
        <v>0</v>
      </c>
      <c r="F12" s="129">
        <f t="shared" si="0"/>
        <v>19</v>
      </c>
      <c r="G12" s="129">
        <f t="shared" si="0"/>
        <v>77</v>
      </c>
      <c r="H12" s="129">
        <f t="shared" si="0"/>
        <v>12</v>
      </c>
      <c r="I12" s="129">
        <f t="shared" si="0"/>
        <v>74</v>
      </c>
      <c r="J12" s="129">
        <f t="shared" si="0"/>
        <v>263</v>
      </c>
      <c r="K12" s="129">
        <f t="shared" si="0"/>
        <v>67</v>
      </c>
      <c r="L12" s="129">
        <f t="shared" si="0"/>
        <v>7</v>
      </c>
      <c r="M12" s="129">
        <f t="shared" si="0"/>
        <v>0</v>
      </c>
      <c r="N12" s="129">
        <f t="shared" si="0"/>
        <v>0</v>
      </c>
      <c r="O12" s="127"/>
      <c r="P12" s="127"/>
      <c r="Q12" s="127"/>
      <c r="R12" s="127"/>
      <c r="S12" s="127"/>
      <c r="T12" s="127"/>
      <c r="U12" s="66"/>
    </row>
    <row r="13" spans="1:21" x14ac:dyDescent="0.35">
      <c r="B13" s="66"/>
      <c r="C13" s="129"/>
      <c r="D13" s="129"/>
      <c r="E13" s="129"/>
      <c r="F13" s="129"/>
      <c r="G13" s="129"/>
      <c r="H13" s="129"/>
      <c r="I13" s="129"/>
      <c r="J13" s="129"/>
      <c r="K13" s="129"/>
      <c r="L13" s="129"/>
      <c r="M13" s="129"/>
      <c r="N13" s="129"/>
      <c r="O13" s="127"/>
      <c r="P13" s="127"/>
      <c r="Q13" s="127"/>
      <c r="R13" s="127"/>
      <c r="S13" s="127"/>
      <c r="T13" s="127"/>
      <c r="U13" s="66"/>
    </row>
    <row r="14" spans="1:21" x14ac:dyDescent="0.35">
      <c r="B14" s="66"/>
      <c r="C14" s="129"/>
      <c r="D14" s="129"/>
      <c r="E14" s="129"/>
      <c r="F14" s="129"/>
      <c r="G14" s="129"/>
      <c r="H14" s="129"/>
      <c r="I14" s="129"/>
      <c r="J14" s="129"/>
      <c r="K14" s="129"/>
      <c r="L14" s="129"/>
      <c r="M14" s="129"/>
      <c r="N14" s="129"/>
      <c r="O14" s="127"/>
      <c r="P14" s="127"/>
      <c r="Q14" s="127"/>
      <c r="R14" s="127"/>
      <c r="S14" s="127"/>
      <c r="T14" s="127"/>
      <c r="U14" s="66"/>
    </row>
    <row r="15" spans="1:21" s="66" customFormat="1" x14ac:dyDescent="0.35">
      <c r="C15" s="129"/>
      <c r="D15" s="129"/>
      <c r="E15" s="129"/>
      <c r="F15" s="129"/>
      <c r="G15" s="129"/>
      <c r="H15" s="129"/>
      <c r="I15" s="129"/>
      <c r="J15" s="129"/>
      <c r="K15" s="129"/>
      <c r="L15" s="129"/>
      <c r="M15" s="129"/>
      <c r="N15" s="129"/>
      <c r="O15" s="127"/>
      <c r="P15" s="127"/>
      <c r="Q15" s="127"/>
      <c r="R15" s="127"/>
      <c r="S15" s="127"/>
      <c r="T15" s="127"/>
    </row>
    <row r="16" spans="1:21" x14ac:dyDescent="0.35">
      <c r="B16" s="66"/>
      <c r="C16" s="135"/>
      <c r="D16" s="135"/>
      <c r="E16" s="135"/>
      <c r="F16" s="135"/>
      <c r="G16" s="135"/>
      <c r="H16" s="135"/>
      <c r="I16" s="135"/>
      <c r="J16" s="135"/>
      <c r="K16" s="135"/>
      <c r="L16" s="135"/>
      <c r="M16" s="135"/>
      <c r="N16" s="135"/>
      <c r="O16" s="135"/>
      <c r="P16" s="127"/>
      <c r="Q16" s="127"/>
      <c r="R16" s="127"/>
      <c r="S16" s="127"/>
      <c r="T16" s="127"/>
      <c r="U16" s="66"/>
    </row>
    <row r="17" spans="1:21" x14ac:dyDescent="0.35">
      <c r="R17" s="127"/>
      <c r="S17" s="127"/>
      <c r="T17" s="127"/>
      <c r="U17" s="66"/>
    </row>
    <row r="18" spans="1:21" x14ac:dyDescent="0.35">
      <c r="R18" s="127"/>
      <c r="S18" s="127"/>
      <c r="T18" s="127"/>
      <c r="U18" s="66"/>
    </row>
    <row r="19" spans="1:21" x14ac:dyDescent="0.35">
      <c r="R19" s="127"/>
      <c r="S19" s="127"/>
      <c r="T19" s="127"/>
      <c r="U19" s="66"/>
    </row>
    <row r="20" spans="1:21" x14ac:dyDescent="0.35">
      <c r="R20" s="127"/>
      <c r="S20" s="127"/>
      <c r="T20" s="127"/>
      <c r="U20" s="66"/>
    </row>
    <row r="21" spans="1:21" x14ac:dyDescent="0.35">
      <c r="R21" s="127"/>
      <c r="S21" s="127"/>
      <c r="T21" s="127"/>
      <c r="U21" s="66"/>
    </row>
    <row r="22" spans="1:21" x14ac:dyDescent="0.35">
      <c r="B22" s="66"/>
      <c r="C22" s="130" t="s">
        <v>1300</v>
      </c>
      <c r="D22" s="127"/>
      <c r="E22" s="127"/>
      <c r="F22" s="127"/>
      <c r="G22" s="127"/>
      <c r="H22" s="127"/>
      <c r="I22" s="127"/>
      <c r="J22" s="127"/>
      <c r="K22" s="127"/>
      <c r="L22" s="127"/>
      <c r="M22" s="127"/>
      <c r="N22" s="127"/>
      <c r="O22" s="127"/>
      <c r="P22" s="127"/>
      <c r="Q22" s="127"/>
      <c r="R22" s="127"/>
      <c r="S22" s="127"/>
      <c r="T22" s="127"/>
      <c r="U22" s="66"/>
    </row>
    <row r="23" spans="1:21" ht="23" x14ac:dyDescent="0.35">
      <c r="B23" s="66"/>
      <c r="C23" s="227" t="s">
        <v>611</v>
      </c>
      <c r="D23" s="227" t="s">
        <v>594</v>
      </c>
      <c r="E23" s="227" t="s">
        <v>595</v>
      </c>
      <c r="F23" s="227" t="s">
        <v>596</v>
      </c>
      <c r="G23" s="127"/>
      <c r="H23" s="127"/>
      <c r="I23" s="127"/>
      <c r="J23" s="127"/>
      <c r="K23" s="127"/>
      <c r="L23" s="127"/>
      <c r="M23" s="127"/>
      <c r="N23" s="127"/>
      <c r="O23" s="127"/>
      <c r="P23" s="127"/>
      <c r="Q23" s="127"/>
      <c r="R23" s="225"/>
      <c r="S23" s="127"/>
      <c r="T23" s="127"/>
      <c r="U23" s="66"/>
    </row>
    <row r="24" spans="1:21" x14ac:dyDescent="0.35">
      <c r="B24" s="66" t="s">
        <v>490</v>
      </c>
      <c r="C24" s="228">
        <f>+P28</f>
        <v>3.0526315789473686</v>
      </c>
      <c r="D24" s="228">
        <f>+P29</f>
        <v>10.45</v>
      </c>
      <c r="E24" s="228">
        <f>+P30</f>
        <v>7.1</v>
      </c>
      <c r="F24" s="228">
        <f>+P31</f>
        <v>4.333333333333333</v>
      </c>
      <c r="G24" s="127"/>
      <c r="H24" s="127"/>
      <c r="I24" s="127"/>
      <c r="J24" s="127"/>
      <c r="K24" s="127"/>
      <c r="L24" s="127"/>
      <c r="M24" s="127"/>
      <c r="N24" s="127"/>
      <c r="O24" s="127"/>
      <c r="P24" s="127"/>
      <c r="Q24" s="127"/>
      <c r="R24" s="225"/>
      <c r="S24" s="127"/>
      <c r="T24" s="127"/>
      <c r="U24" s="66"/>
    </row>
    <row r="25" spans="1:21" x14ac:dyDescent="0.35">
      <c r="B25" s="66"/>
      <c r="C25" s="127"/>
      <c r="D25" s="127"/>
      <c r="E25" s="127"/>
      <c r="F25" s="127"/>
      <c r="G25" s="127"/>
      <c r="H25" s="127"/>
      <c r="I25" s="127"/>
      <c r="J25" s="127"/>
      <c r="K25" s="127"/>
      <c r="L25" s="127"/>
      <c r="M25" s="127"/>
      <c r="N25" s="127"/>
      <c r="O25" s="127"/>
      <c r="P25" s="127"/>
      <c r="Q25" s="127"/>
      <c r="R25" s="226"/>
      <c r="S25" s="127"/>
      <c r="T25" s="127"/>
      <c r="U25" s="66"/>
    </row>
    <row r="26" spans="1:21" x14ac:dyDescent="0.35">
      <c r="B26" s="66"/>
      <c r="C26" s="127"/>
      <c r="D26" s="127"/>
      <c r="E26" s="127"/>
      <c r="F26" s="127"/>
      <c r="G26" s="127"/>
      <c r="H26" s="127"/>
      <c r="I26" s="127"/>
      <c r="J26" s="127"/>
      <c r="K26" s="127"/>
      <c r="L26" s="127"/>
      <c r="M26" s="127"/>
      <c r="N26" s="127"/>
      <c r="O26" s="127"/>
      <c r="P26" s="127"/>
      <c r="Q26" s="127"/>
      <c r="R26" s="226"/>
      <c r="S26" s="127"/>
      <c r="T26" s="127"/>
      <c r="U26" s="66"/>
    </row>
    <row r="27" spans="1:21" x14ac:dyDescent="0.35">
      <c r="B27" s="172"/>
      <c r="C27" s="128" t="s">
        <v>0</v>
      </c>
      <c r="D27" s="128" t="s">
        <v>1</v>
      </c>
      <c r="E27" s="128" t="s">
        <v>2</v>
      </c>
      <c r="F27" s="128" t="s">
        <v>3</v>
      </c>
      <c r="G27" s="128" t="s">
        <v>4</v>
      </c>
      <c r="H27" s="128" t="s">
        <v>5</v>
      </c>
      <c r="I27" s="128" t="s">
        <v>6</v>
      </c>
      <c r="J27" s="128" t="s">
        <v>7</v>
      </c>
      <c r="K27" s="128" t="s">
        <v>8</v>
      </c>
      <c r="L27" s="128" t="s">
        <v>9</v>
      </c>
      <c r="M27" s="128" t="s">
        <v>10</v>
      </c>
      <c r="N27" s="128" t="s">
        <v>11</v>
      </c>
      <c r="O27" s="129" t="s">
        <v>12</v>
      </c>
      <c r="P27" s="129" t="s">
        <v>250</v>
      </c>
      <c r="Q27" s="127"/>
      <c r="R27" s="127"/>
      <c r="S27" s="127"/>
      <c r="T27" s="127"/>
      <c r="U27" s="66"/>
    </row>
    <row r="28" spans="1:21" ht="17" customHeight="1" x14ac:dyDescent="0.35">
      <c r="A28" s="538" t="s">
        <v>614</v>
      </c>
      <c r="B28" s="539" t="s">
        <v>611</v>
      </c>
      <c r="C28" s="242" t="s">
        <v>14</v>
      </c>
      <c r="D28" s="242" t="s">
        <v>14</v>
      </c>
      <c r="E28" s="242" t="s">
        <v>14</v>
      </c>
      <c r="F28" s="242">
        <v>7</v>
      </c>
      <c r="G28" s="242">
        <v>12</v>
      </c>
      <c r="H28" s="242">
        <v>2</v>
      </c>
      <c r="I28" s="242">
        <v>20</v>
      </c>
      <c r="J28" s="242">
        <v>48</v>
      </c>
      <c r="K28" s="242">
        <v>27</v>
      </c>
      <c r="L28" s="242" t="s">
        <v>14</v>
      </c>
      <c r="M28" s="242" t="s">
        <v>14</v>
      </c>
      <c r="N28" s="242" t="s">
        <v>14</v>
      </c>
      <c r="O28" s="224">
        <f>+SUM(C28:N28)</f>
        <v>116</v>
      </c>
      <c r="P28" s="225">
        <f>+O28/38</f>
        <v>3.0526315789473686</v>
      </c>
      <c r="Q28" s="127"/>
      <c r="R28" s="127"/>
      <c r="S28" s="127"/>
      <c r="T28" s="127"/>
      <c r="U28" s="66"/>
    </row>
    <row r="29" spans="1:21" ht="17" customHeight="1" x14ac:dyDescent="0.35">
      <c r="A29" s="538"/>
      <c r="B29" s="539" t="s">
        <v>594</v>
      </c>
      <c r="C29" s="242" t="s">
        <v>14</v>
      </c>
      <c r="D29" s="242" t="s">
        <v>14</v>
      </c>
      <c r="E29" s="242" t="s">
        <v>14</v>
      </c>
      <c r="F29" s="242">
        <v>6</v>
      </c>
      <c r="G29" s="242">
        <v>8</v>
      </c>
      <c r="H29" s="242">
        <v>4</v>
      </c>
      <c r="I29" s="242">
        <v>30</v>
      </c>
      <c r="J29" s="242">
        <v>128</v>
      </c>
      <c r="K29" s="242">
        <v>27</v>
      </c>
      <c r="L29" s="242">
        <v>6</v>
      </c>
      <c r="M29" s="242" t="s">
        <v>14</v>
      </c>
      <c r="N29" s="242" t="s">
        <v>14</v>
      </c>
      <c r="O29" s="224">
        <f>+SUM(C29:N29)</f>
        <v>209</v>
      </c>
      <c r="P29" s="225">
        <f>+O29/20</f>
        <v>10.45</v>
      </c>
      <c r="Q29" s="127"/>
      <c r="R29" s="66"/>
      <c r="S29" s="66"/>
      <c r="T29" s="66"/>
      <c r="U29" s="66"/>
    </row>
    <row r="30" spans="1:21" ht="17" customHeight="1" x14ac:dyDescent="0.35">
      <c r="A30" s="540" t="s">
        <v>717</v>
      </c>
      <c r="B30" s="541" t="s">
        <v>595</v>
      </c>
      <c r="C30" s="138" t="s">
        <v>14</v>
      </c>
      <c r="D30" s="138" t="s">
        <v>14</v>
      </c>
      <c r="E30" s="138" t="s">
        <v>14</v>
      </c>
      <c r="F30" s="138">
        <v>4</v>
      </c>
      <c r="G30" s="138">
        <v>37</v>
      </c>
      <c r="H30" s="138">
        <v>6</v>
      </c>
      <c r="I30" s="138">
        <v>15</v>
      </c>
      <c r="J30" s="138">
        <v>68</v>
      </c>
      <c r="K30" s="138">
        <v>11</v>
      </c>
      <c r="L30" s="138">
        <v>1</v>
      </c>
      <c r="M30" s="138" t="s">
        <v>14</v>
      </c>
      <c r="N30" s="138" t="s">
        <v>14</v>
      </c>
      <c r="O30" s="133">
        <f>+SUM(C30:N30)</f>
        <v>142</v>
      </c>
      <c r="P30" s="226">
        <f>+O30/20</f>
        <v>7.1</v>
      </c>
      <c r="Q30" s="127"/>
      <c r="R30" s="66"/>
      <c r="S30" s="66"/>
      <c r="T30" s="66"/>
      <c r="U30" s="66"/>
    </row>
    <row r="31" spans="1:21" ht="17" customHeight="1" x14ac:dyDescent="0.35">
      <c r="A31" s="542"/>
      <c r="B31" s="541" t="s">
        <v>596</v>
      </c>
      <c r="C31" s="138" t="s">
        <v>14</v>
      </c>
      <c r="D31" s="138" t="s">
        <v>14</v>
      </c>
      <c r="E31" s="138" t="s">
        <v>14</v>
      </c>
      <c r="F31" s="138">
        <v>2</v>
      </c>
      <c r="G31" s="138">
        <v>20</v>
      </c>
      <c r="H31" s="138">
        <v>0</v>
      </c>
      <c r="I31" s="138">
        <v>9</v>
      </c>
      <c r="J31" s="138">
        <v>19</v>
      </c>
      <c r="K31" s="138">
        <v>2</v>
      </c>
      <c r="L31" s="138" t="s">
        <v>14</v>
      </c>
      <c r="M31" s="138" t="s">
        <v>14</v>
      </c>
      <c r="N31" s="138" t="s">
        <v>14</v>
      </c>
      <c r="O31" s="133">
        <f>+SUM(C31:N31)</f>
        <v>52</v>
      </c>
      <c r="P31" s="226">
        <f>+O31/12</f>
        <v>4.333333333333333</v>
      </c>
      <c r="Q31" s="127"/>
      <c r="R31" s="66"/>
      <c r="S31" s="66"/>
      <c r="T31" s="66"/>
      <c r="U31" s="66"/>
    </row>
    <row r="32" spans="1:21" x14ac:dyDescent="0.35">
      <c r="B32" s="66"/>
      <c r="C32" s="127"/>
      <c r="D32" s="127"/>
      <c r="E32" s="127"/>
      <c r="F32" s="127"/>
      <c r="G32" s="127"/>
      <c r="H32" s="127"/>
      <c r="I32" s="127"/>
      <c r="J32" s="127"/>
      <c r="K32" s="127"/>
      <c r="L32" s="127"/>
      <c r="M32" s="127"/>
      <c r="N32" s="127"/>
      <c r="O32" s="127"/>
      <c r="P32" s="127"/>
      <c r="Q32" s="127"/>
      <c r="R32" s="66"/>
      <c r="S32" s="66"/>
      <c r="T32" s="66"/>
      <c r="U32" s="66"/>
    </row>
    <row r="33" spans="2:21" x14ac:dyDescent="0.35">
      <c r="B33" s="66"/>
      <c r="C33" s="127"/>
      <c r="D33" s="127"/>
      <c r="E33" s="127"/>
      <c r="F33" s="127"/>
      <c r="G33" s="127"/>
      <c r="H33" s="127"/>
      <c r="I33" s="127"/>
      <c r="J33" s="127"/>
      <c r="K33" s="127"/>
      <c r="L33" s="127"/>
      <c r="M33" s="127"/>
      <c r="N33" s="127"/>
      <c r="O33" s="127"/>
      <c r="P33" s="127"/>
      <c r="Q33" s="127"/>
      <c r="R33" s="66"/>
      <c r="S33" s="66"/>
      <c r="T33" s="66"/>
      <c r="U33" s="66"/>
    </row>
    <row r="34" spans="2:21" x14ac:dyDescent="0.35">
      <c r="B34" s="66"/>
      <c r="C34" s="66"/>
      <c r="D34" s="66"/>
      <c r="E34" s="66"/>
      <c r="F34" s="66"/>
      <c r="G34" s="66"/>
      <c r="H34" s="66"/>
      <c r="I34" s="66"/>
      <c r="J34" s="66"/>
      <c r="K34" s="66"/>
      <c r="L34" s="66"/>
      <c r="M34" s="66"/>
      <c r="N34" s="66"/>
      <c r="O34" s="66"/>
      <c r="P34" s="66"/>
      <c r="Q34" s="66"/>
      <c r="R34" s="66"/>
      <c r="S34" s="66"/>
      <c r="T34" s="66"/>
      <c r="U34" s="66"/>
    </row>
    <row r="35" spans="2:21" x14ac:dyDescent="0.35">
      <c r="B35" s="66"/>
      <c r="C35" s="66"/>
      <c r="D35" s="66"/>
      <c r="E35" s="66"/>
      <c r="G35" s="66"/>
      <c r="H35" s="66"/>
      <c r="I35" s="66"/>
      <c r="J35" s="66"/>
      <c r="K35" s="66"/>
      <c r="L35" s="66"/>
      <c r="M35" s="66"/>
      <c r="N35" s="66"/>
      <c r="O35" s="66"/>
      <c r="P35" s="66"/>
      <c r="Q35" s="66"/>
      <c r="R35" s="66"/>
      <c r="S35" s="66"/>
      <c r="T35" s="66"/>
      <c r="U35" s="66"/>
    </row>
    <row r="36" spans="2:21" x14ac:dyDescent="0.35">
      <c r="B36" s="66"/>
      <c r="C36" s="66"/>
      <c r="D36" s="66"/>
      <c r="E36" s="66"/>
      <c r="F36" s="66"/>
      <c r="G36" s="66"/>
      <c r="H36" s="66"/>
      <c r="I36" s="66"/>
      <c r="J36" s="66"/>
      <c r="K36" s="66"/>
      <c r="L36" s="66"/>
      <c r="M36" s="66"/>
      <c r="N36" s="66"/>
      <c r="O36" s="66"/>
      <c r="P36" s="66"/>
      <c r="Q36" s="66"/>
      <c r="R36" s="66"/>
      <c r="S36" s="66"/>
      <c r="T36" s="66"/>
      <c r="U36" s="66"/>
    </row>
    <row r="37" spans="2:21" x14ac:dyDescent="0.35">
      <c r="B37" s="66"/>
      <c r="C37" s="66"/>
      <c r="D37" s="66"/>
      <c r="E37" s="66"/>
      <c r="F37" s="66"/>
      <c r="G37" s="66"/>
      <c r="H37" s="66"/>
      <c r="I37" s="66"/>
      <c r="J37" s="66"/>
      <c r="K37" s="66"/>
      <c r="L37" s="66"/>
      <c r="M37" s="66"/>
      <c r="N37" s="66"/>
      <c r="O37" s="66"/>
      <c r="P37" s="66"/>
      <c r="Q37" s="66"/>
      <c r="R37" s="66"/>
      <c r="S37" s="66"/>
      <c r="T37" s="66"/>
      <c r="U37" s="66"/>
    </row>
    <row r="38" spans="2:21" x14ac:dyDescent="0.35">
      <c r="B38" s="66"/>
      <c r="C38" s="66"/>
      <c r="D38" s="66"/>
      <c r="E38" s="66"/>
      <c r="F38" s="66"/>
      <c r="G38" s="66"/>
      <c r="H38" s="66"/>
      <c r="I38" s="66"/>
      <c r="J38" s="66"/>
      <c r="K38" s="66"/>
      <c r="L38" s="66"/>
      <c r="M38" s="66"/>
      <c r="N38" s="66"/>
      <c r="O38" s="66"/>
      <c r="P38" s="66"/>
      <c r="Q38" s="66"/>
    </row>
    <row r="39" spans="2:21" x14ac:dyDescent="0.35">
      <c r="B39" s="66"/>
      <c r="C39" s="66"/>
      <c r="D39" s="66"/>
      <c r="E39" s="66"/>
      <c r="F39" s="66"/>
      <c r="G39" s="66"/>
      <c r="H39" s="66"/>
      <c r="I39" s="66"/>
      <c r="J39" s="66"/>
      <c r="K39" s="66"/>
      <c r="L39" s="66"/>
      <c r="M39" s="66"/>
      <c r="N39" s="66"/>
      <c r="O39" s="66"/>
      <c r="P39" s="66"/>
      <c r="Q39" s="66"/>
    </row>
    <row r="40" spans="2:21" x14ac:dyDescent="0.35">
      <c r="B40" s="66"/>
      <c r="C40" s="66"/>
      <c r="D40" s="66"/>
      <c r="E40" s="66"/>
      <c r="F40" s="66"/>
      <c r="G40" s="66"/>
      <c r="H40" s="66"/>
      <c r="I40" s="66"/>
      <c r="J40" s="66"/>
      <c r="K40" s="66"/>
      <c r="L40" s="66"/>
      <c r="M40" s="66"/>
      <c r="N40" s="66"/>
      <c r="O40" s="66"/>
      <c r="P40" s="66"/>
      <c r="Q40" s="66"/>
    </row>
    <row r="41" spans="2:21" x14ac:dyDescent="0.35">
      <c r="B41" s="66"/>
      <c r="C41" s="66"/>
      <c r="D41" s="66"/>
      <c r="E41" s="66"/>
      <c r="F41" s="66"/>
      <c r="G41" s="66"/>
      <c r="H41" s="66"/>
      <c r="I41" s="66"/>
      <c r="J41" s="66"/>
      <c r="K41" s="66"/>
      <c r="L41" s="66"/>
      <c r="M41" s="66"/>
      <c r="N41" s="66"/>
      <c r="O41" s="66"/>
      <c r="P41" s="66"/>
      <c r="Q41" s="66"/>
    </row>
  </sheetData>
  <pageMargins left="0.7" right="0.7" top="0.75" bottom="0.75" header="0.3" footer="0.3"/>
  <pageSetup paperSize="9" orientation="portrait" horizontalDpi="0"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workbookViewId="0">
      <selection activeCell="O18" sqref="O18"/>
    </sheetView>
  </sheetViews>
  <sheetFormatPr defaultRowHeight="14.5" x14ac:dyDescent="0.35"/>
  <sheetData>
    <row r="1" spans="1:18" x14ac:dyDescent="0.35">
      <c r="A1" s="30" t="s">
        <v>718</v>
      </c>
    </row>
    <row r="2" spans="1:18" s="66" customFormat="1" x14ac:dyDescent="0.35"/>
    <row r="3" spans="1:18" s="66" customFormat="1" x14ac:dyDescent="0.35"/>
    <row r="4" spans="1:18" s="66" customFormat="1" x14ac:dyDescent="0.35"/>
    <row r="6" spans="1:18" x14ac:dyDescent="0.35">
      <c r="Q6" s="66"/>
      <c r="R6" s="66"/>
    </row>
    <row r="7" spans="1:18" x14ac:dyDescent="0.35">
      <c r="Q7" s="66"/>
      <c r="R7" s="66"/>
    </row>
    <row r="8" spans="1:18" s="66" customFormat="1" x14ac:dyDescent="0.35"/>
    <row r="9" spans="1:18" x14ac:dyDescent="0.35">
      <c r="Q9" s="66"/>
      <c r="R9" s="66"/>
    </row>
    <row r="10" spans="1:18" x14ac:dyDescent="0.35">
      <c r="Q10" s="66"/>
      <c r="R10" s="66"/>
    </row>
    <row r="11" spans="1:18" x14ac:dyDescent="0.35">
      <c r="A11" s="66"/>
      <c r="B11" s="66"/>
      <c r="C11" s="66" t="s">
        <v>724</v>
      </c>
      <c r="D11" s="66"/>
      <c r="E11" s="66"/>
      <c r="F11" s="66"/>
      <c r="G11" s="66"/>
      <c r="H11" s="66"/>
      <c r="I11" s="66"/>
      <c r="J11" s="66"/>
      <c r="K11" s="66"/>
      <c r="L11" s="66"/>
      <c r="M11" s="66"/>
      <c r="N11" s="66"/>
      <c r="O11" s="66"/>
      <c r="P11" s="66"/>
      <c r="Q11" s="66"/>
      <c r="R11" s="66"/>
    </row>
    <row r="12" spans="1:18" x14ac:dyDescent="0.35">
      <c r="A12" s="66"/>
      <c r="B12" s="66"/>
      <c r="C12" s="175" t="s">
        <v>0</v>
      </c>
      <c r="D12" s="175" t="s">
        <v>1</v>
      </c>
      <c r="E12" s="175" t="s">
        <v>2</v>
      </c>
      <c r="F12" s="175" t="s">
        <v>3</v>
      </c>
      <c r="G12" s="175" t="s">
        <v>4</v>
      </c>
      <c r="H12" s="175" t="s">
        <v>5</v>
      </c>
      <c r="I12" s="175" t="s">
        <v>6</v>
      </c>
      <c r="J12" s="175" t="s">
        <v>7</v>
      </c>
      <c r="K12" s="175" t="s">
        <v>8</v>
      </c>
      <c r="L12" s="175" t="s">
        <v>9</v>
      </c>
      <c r="M12" s="175" t="s">
        <v>10</v>
      </c>
      <c r="N12" s="175" t="s">
        <v>11</v>
      </c>
      <c r="O12" s="66"/>
      <c r="P12" s="66"/>
      <c r="Q12" s="66"/>
      <c r="R12" s="66"/>
    </row>
    <row r="13" spans="1:18" x14ac:dyDescent="0.35">
      <c r="A13" s="66"/>
      <c r="B13" s="66"/>
      <c r="C13" s="173">
        <f t="shared" ref="C13:N13" si="0">+C22/37</f>
        <v>4.8918918918918921</v>
      </c>
      <c r="D13" s="173">
        <f t="shared" si="0"/>
        <v>3.1621621621621623</v>
      </c>
      <c r="E13" s="173">
        <f t="shared" si="0"/>
        <v>2.5405405405405403</v>
      </c>
      <c r="F13" s="173">
        <f t="shared" si="0"/>
        <v>1.3783783783783783</v>
      </c>
      <c r="G13" s="173">
        <f t="shared" si="0"/>
        <v>0</v>
      </c>
      <c r="H13" s="173">
        <f t="shared" si="0"/>
        <v>0</v>
      </c>
      <c r="I13" s="173">
        <f t="shared" si="0"/>
        <v>0</v>
      </c>
      <c r="J13" s="173">
        <f t="shared" si="0"/>
        <v>0</v>
      </c>
      <c r="K13" s="173">
        <f t="shared" si="0"/>
        <v>0.45945945945945948</v>
      </c>
      <c r="L13" s="173">
        <f t="shared" si="0"/>
        <v>2.810810810810811</v>
      </c>
      <c r="M13" s="173">
        <f t="shared" si="0"/>
        <v>3.7297297297297298</v>
      </c>
      <c r="N13" s="173">
        <f t="shared" si="0"/>
        <v>4.1891891891891895</v>
      </c>
      <c r="O13" s="66"/>
      <c r="P13" s="66"/>
      <c r="Q13" s="66"/>
      <c r="R13" s="66"/>
    </row>
    <row r="14" spans="1:18" x14ac:dyDescent="0.35">
      <c r="Q14" s="66"/>
      <c r="R14" s="66"/>
    </row>
    <row r="15" spans="1:18" x14ac:dyDescent="0.35">
      <c r="B15" s="66"/>
      <c r="C15" s="229" t="s">
        <v>719</v>
      </c>
      <c r="D15" s="66"/>
      <c r="E15" s="66"/>
      <c r="F15" s="66"/>
      <c r="G15" s="66"/>
      <c r="H15" s="66"/>
      <c r="I15" s="66"/>
      <c r="J15" s="66"/>
      <c r="K15" s="66"/>
      <c r="L15" s="66"/>
      <c r="M15" s="66"/>
      <c r="N15" s="66"/>
      <c r="O15" s="66"/>
      <c r="P15" s="66"/>
      <c r="Q15" s="66"/>
      <c r="R15" s="66"/>
    </row>
    <row r="16" spans="1:18" x14ac:dyDescent="0.35">
      <c r="B16" s="66"/>
      <c r="C16" s="175" t="s">
        <v>0</v>
      </c>
      <c r="D16" s="175" t="s">
        <v>1</v>
      </c>
      <c r="E16" s="175" t="s">
        <v>2</v>
      </c>
      <c r="F16" s="175" t="s">
        <v>3</v>
      </c>
      <c r="G16" s="175" t="s">
        <v>4</v>
      </c>
      <c r="H16" s="175" t="s">
        <v>5</v>
      </c>
      <c r="I16" s="175" t="s">
        <v>6</v>
      </c>
      <c r="J16" s="175" t="s">
        <v>7</v>
      </c>
      <c r="K16" s="175" t="s">
        <v>8</v>
      </c>
      <c r="L16" s="175" t="s">
        <v>9</v>
      </c>
      <c r="M16" s="175" t="s">
        <v>10</v>
      </c>
      <c r="N16" s="175" t="s">
        <v>11</v>
      </c>
      <c r="O16" s="175" t="s">
        <v>12</v>
      </c>
      <c r="P16" s="175" t="s">
        <v>250</v>
      </c>
      <c r="Q16" s="66"/>
      <c r="R16" s="66"/>
    </row>
    <row r="17" spans="1:18" x14ac:dyDescent="0.35">
      <c r="A17" s="195" t="s">
        <v>482</v>
      </c>
      <c r="B17" s="43" t="s">
        <v>720</v>
      </c>
      <c r="C17" s="121">
        <v>71</v>
      </c>
      <c r="D17" s="121">
        <v>63</v>
      </c>
      <c r="E17" s="121">
        <v>39</v>
      </c>
      <c r="F17" s="121">
        <v>25</v>
      </c>
      <c r="G17" s="121"/>
      <c r="H17" s="121"/>
      <c r="I17" s="121"/>
      <c r="J17" s="121"/>
      <c r="K17" s="121">
        <v>7</v>
      </c>
      <c r="L17" s="121">
        <v>34</v>
      </c>
      <c r="M17" s="121">
        <v>54</v>
      </c>
      <c r="N17" s="121">
        <v>81</v>
      </c>
      <c r="O17" s="230">
        <f t="shared" ref="O17:O22" si="1">+SUM(C17:N17)</f>
        <v>374</v>
      </c>
      <c r="P17" s="231">
        <f>+O17/21</f>
        <v>17.80952380952381</v>
      </c>
      <c r="Q17" s="66"/>
      <c r="R17" s="66"/>
    </row>
    <row r="18" spans="1:18" x14ac:dyDescent="0.35">
      <c r="A18" s="194" t="s">
        <v>537</v>
      </c>
      <c r="B18" s="116" t="s">
        <v>721</v>
      </c>
      <c r="C18" s="125">
        <v>96</v>
      </c>
      <c r="D18" s="125">
        <v>49</v>
      </c>
      <c r="E18" s="125">
        <v>43</v>
      </c>
      <c r="F18" s="125">
        <v>23</v>
      </c>
      <c r="G18" s="125">
        <v>0</v>
      </c>
      <c r="H18" s="125">
        <v>0</v>
      </c>
      <c r="I18" s="125">
        <v>0</v>
      </c>
      <c r="J18" s="125">
        <v>0</v>
      </c>
      <c r="K18" s="125">
        <v>10</v>
      </c>
      <c r="L18" s="125">
        <v>64</v>
      </c>
      <c r="M18" s="125">
        <v>79</v>
      </c>
      <c r="N18" s="125">
        <v>64</v>
      </c>
      <c r="O18" s="125">
        <f t="shared" si="1"/>
        <v>428</v>
      </c>
      <c r="P18" s="232">
        <f>+O18/14</f>
        <v>30.571428571428573</v>
      </c>
      <c r="Q18" s="66"/>
      <c r="R18" s="66"/>
    </row>
    <row r="19" spans="1:18" x14ac:dyDescent="0.35">
      <c r="A19" s="194" t="s">
        <v>722</v>
      </c>
      <c r="B19" s="116">
        <v>2009</v>
      </c>
      <c r="C19" s="125">
        <v>7</v>
      </c>
      <c r="D19" s="125">
        <v>1</v>
      </c>
      <c r="E19" s="125">
        <v>5</v>
      </c>
      <c r="F19" s="125">
        <v>2</v>
      </c>
      <c r="G19" s="125"/>
      <c r="H19" s="125"/>
      <c r="I19" s="125"/>
      <c r="J19" s="125"/>
      <c r="K19" s="125"/>
      <c r="L19" s="125">
        <v>3</v>
      </c>
      <c r="M19" s="125"/>
      <c r="N19" s="125">
        <v>2</v>
      </c>
      <c r="O19" s="125">
        <f t="shared" si="1"/>
        <v>20</v>
      </c>
      <c r="P19" s="232">
        <f>+O19/1</f>
        <v>20</v>
      </c>
      <c r="Q19" s="66"/>
      <c r="R19" s="66"/>
    </row>
    <row r="20" spans="1:18" x14ac:dyDescent="0.35">
      <c r="A20" s="116"/>
      <c r="B20" s="116">
        <v>2010</v>
      </c>
      <c r="C20" s="125">
        <v>3</v>
      </c>
      <c r="D20" s="125">
        <v>3</v>
      </c>
      <c r="E20" s="125">
        <v>5</v>
      </c>
      <c r="F20" s="125">
        <v>1</v>
      </c>
      <c r="G20" s="125"/>
      <c r="H20" s="125"/>
      <c r="I20" s="125"/>
      <c r="J20" s="125"/>
      <c r="K20" s="125"/>
      <c r="L20" s="125">
        <v>1</v>
      </c>
      <c r="M20" s="125">
        <v>2</v>
      </c>
      <c r="N20" s="125">
        <v>5</v>
      </c>
      <c r="O20" s="125">
        <f t="shared" si="1"/>
        <v>20</v>
      </c>
      <c r="P20" s="232">
        <f>+O20/1</f>
        <v>20</v>
      </c>
      <c r="Q20" s="66"/>
      <c r="R20" s="66"/>
    </row>
    <row r="21" spans="1:18" x14ac:dyDescent="0.35">
      <c r="A21" s="116"/>
      <c r="B21" s="116">
        <v>2011</v>
      </c>
      <c r="C21" s="125">
        <v>4</v>
      </c>
      <c r="D21" s="125">
        <v>1</v>
      </c>
      <c r="E21" s="125">
        <v>2</v>
      </c>
      <c r="F21" s="125"/>
      <c r="G21" s="125"/>
      <c r="H21" s="125"/>
      <c r="I21" s="125"/>
      <c r="J21" s="125"/>
      <c r="K21" s="125"/>
      <c r="L21" s="125">
        <v>2</v>
      </c>
      <c r="M21" s="125">
        <v>3</v>
      </c>
      <c r="N21" s="125">
        <v>3</v>
      </c>
      <c r="O21" s="125">
        <f t="shared" si="1"/>
        <v>15</v>
      </c>
      <c r="P21" s="232">
        <f>+O21/1</f>
        <v>15</v>
      </c>
      <c r="Q21" s="66"/>
      <c r="R21" s="66"/>
    </row>
    <row r="22" spans="1:18" x14ac:dyDescent="0.35">
      <c r="B22" s="116" t="s">
        <v>723</v>
      </c>
      <c r="C22" s="125">
        <f>+SUM(C17:C21)</f>
        <v>181</v>
      </c>
      <c r="D22" s="125">
        <f t="shared" ref="D22:N22" si="2">+SUM(D17:D21)</f>
        <v>117</v>
      </c>
      <c r="E22" s="125">
        <f t="shared" si="2"/>
        <v>94</v>
      </c>
      <c r="F22" s="125">
        <f t="shared" si="2"/>
        <v>51</v>
      </c>
      <c r="G22" s="125">
        <f t="shared" si="2"/>
        <v>0</v>
      </c>
      <c r="H22" s="125">
        <f t="shared" si="2"/>
        <v>0</v>
      </c>
      <c r="I22" s="125">
        <f t="shared" si="2"/>
        <v>0</v>
      </c>
      <c r="J22" s="125">
        <f t="shared" si="2"/>
        <v>0</v>
      </c>
      <c r="K22" s="125">
        <f t="shared" si="2"/>
        <v>17</v>
      </c>
      <c r="L22" s="125">
        <f t="shared" si="2"/>
        <v>104</v>
      </c>
      <c r="M22" s="125">
        <f t="shared" si="2"/>
        <v>138</v>
      </c>
      <c r="N22" s="125">
        <f t="shared" si="2"/>
        <v>155</v>
      </c>
      <c r="O22" s="125">
        <f t="shared" si="1"/>
        <v>857</v>
      </c>
      <c r="P22" s="232">
        <f>+O22/37</f>
        <v>23.162162162162161</v>
      </c>
      <c r="Q22" s="66"/>
      <c r="R22" s="66"/>
    </row>
    <row r="23" spans="1:18" x14ac:dyDescent="0.35">
      <c r="B23" s="66"/>
      <c r="C23" s="66"/>
      <c r="D23" s="66"/>
      <c r="E23" s="66"/>
      <c r="F23" s="66"/>
      <c r="G23" s="66"/>
      <c r="H23" s="66"/>
      <c r="I23" s="66"/>
      <c r="J23" s="66"/>
      <c r="K23" s="66"/>
      <c r="L23" s="66"/>
      <c r="M23" s="66"/>
      <c r="N23" s="66"/>
      <c r="O23" s="66"/>
      <c r="P23" s="66"/>
      <c r="Q23" s="66"/>
      <c r="R23" s="66"/>
    </row>
    <row r="24" spans="1:18" x14ac:dyDescent="0.35">
      <c r="B24" s="66"/>
      <c r="C24" s="66"/>
      <c r="D24" s="66"/>
      <c r="E24" s="66"/>
      <c r="F24" s="66"/>
      <c r="G24" s="66"/>
      <c r="H24" s="66"/>
      <c r="I24" s="66"/>
      <c r="J24" s="66"/>
      <c r="K24" s="66"/>
      <c r="L24" s="66"/>
      <c r="M24" s="66"/>
      <c r="N24" s="66"/>
      <c r="O24" s="66"/>
      <c r="P24" s="66"/>
      <c r="Q24" s="66"/>
      <c r="R24" s="66"/>
    </row>
    <row r="25" spans="1:18" x14ac:dyDescent="0.35">
      <c r="B25" s="66"/>
      <c r="C25" s="66"/>
      <c r="D25" s="66"/>
      <c r="E25" s="66"/>
      <c r="F25" s="66"/>
      <c r="G25" s="66"/>
      <c r="H25" s="66"/>
      <c r="I25" s="66"/>
      <c r="J25" s="66"/>
      <c r="K25" s="66"/>
      <c r="L25" s="66"/>
      <c r="M25" s="66"/>
      <c r="N25" s="66"/>
      <c r="O25" s="66"/>
      <c r="P25" s="66"/>
      <c r="Q25" s="66"/>
      <c r="R25" s="66"/>
    </row>
    <row r="26" spans="1:18" x14ac:dyDescent="0.35">
      <c r="B26" s="66"/>
      <c r="C26" s="66"/>
      <c r="D26" s="66"/>
      <c r="E26" s="66"/>
      <c r="F26" s="66"/>
      <c r="G26" s="66"/>
      <c r="H26" s="66"/>
      <c r="J26" s="66"/>
      <c r="K26" s="66"/>
      <c r="L26" s="66"/>
      <c r="M26" s="66"/>
      <c r="N26" s="66"/>
      <c r="O26" s="66"/>
      <c r="P26" s="66"/>
      <c r="Q26" s="66"/>
      <c r="R26" s="66"/>
    </row>
    <row r="27" spans="1:18" x14ac:dyDescent="0.35">
      <c r="B27" s="66"/>
      <c r="C27" s="66"/>
      <c r="D27" s="66"/>
      <c r="E27" s="66"/>
      <c r="F27" s="66"/>
      <c r="G27" s="66"/>
      <c r="H27" s="66"/>
      <c r="I27" s="66"/>
      <c r="J27" s="66"/>
      <c r="K27" s="66"/>
      <c r="L27" s="66"/>
      <c r="M27" s="66"/>
      <c r="N27" s="66"/>
      <c r="O27" s="66"/>
      <c r="P27" s="66"/>
      <c r="Q27" s="66"/>
      <c r="R27" s="66"/>
    </row>
    <row r="28" spans="1:18" x14ac:dyDescent="0.35">
      <c r="B28" s="66"/>
      <c r="C28" s="66"/>
      <c r="D28" s="66"/>
      <c r="E28" s="66"/>
      <c r="F28" s="66"/>
      <c r="G28" s="66"/>
      <c r="H28" s="66"/>
      <c r="I28" s="66"/>
      <c r="J28" s="66"/>
      <c r="K28" s="66"/>
      <c r="L28" s="66"/>
      <c r="M28" s="66"/>
      <c r="N28" s="66"/>
      <c r="O28" s="66"/>
      <c r="P28" s="66"/>
      <c r="Q28" s="66"/>
      <c r="R28" s="66"/>
    </row>
    <row r="29" spans="1:18" x14ac:dyDescent="0.35">
      <c r="B29" s="66"/>
      <c r="C29" s="66"/>
      <c r="D29" s="66"/>
      <c r="E29" s="66"/>
      <c r="F29" s="66"/>
      <c r="G29" s="66"/>
      <c r="H29" s="66"/>
      <c r="I29" s="66"/>
      <c r="J29" s="66"/>
      <c r="K29" s="66"/>
      <c r="L29" s="66"/>
      <c r="M29" s="66"/>
      <c r="N29" s="66"/>
      <c r="O29" s="66"/>
      <c r="P29" s="66"/>
      <c r="Q29" s="66"/>
      <c r="R29" s="66"/>
    </row>
    <row r="30" spans="1:18" x14ac:dyDescent="0.35">
      <c r="B30" s="66"/>
      <c r="C30" s="66"/>
      <c r="D30" s="66"/>
      <c r="E30" s="66"/>
      <c r="F30" s="66"/>
      <c r="G30" s="66"/>
      <c r="H30" s="66"/>
      <c r="I30" s="66"/>
      <c r="J30" s="66"/>
      <c r="K30" s="66"/>
      <c r="L30" s="66"/>
      <c r="M30" s="66"/>
      <c r="N30" s="66"/>
      <c r="O30" s="66"/>
      <c r="P30" s="66"/>
      <c r="Q30" s="66"/>
      <c r="R30" s="66"/>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52"/>
  <sheetViews>
    <sheetView zoomScaleNormal="100" workbookViewId="0">
      <selection activeCell="M21" sqref="M21"/>
    </sheetView>
  </sheetViews>
  <sheetFormatPr defaultRowHeight="14.5" x14ac:dyDescent="0.35"/>
  <cols>
    <col min="2" max="2" width="8.90625" style="66"/>
  </cols>
  <sheetData>
    <row r="1" spans="1:19" x14ac:dyDescent="0.35">
      <c r="A1" s="39" t="s">
        <v>725</v>
      </c>
      <c r="B1" s="34"/>
      <c r="C1" s="34"/>
      <c r="D1" s="34"/>
      <c r="E1" s="34"/>
      <c r="F1" s="34"/>
      <c r="G1" s="34"/>
      <c r="H1" s="34"/>
      <c r="I1" s="34"/>
      <c r="J1" s="34"/>
      <c r="K1" s="34"/>
      <c r="L1" s="34"/>
      <c r="M1" s="34"/>
      <c r="N1" s="34"/>
      <c r="O1" s="34"/>
    </row>
    <row r="2" spans="1:19" x14ac:dyDescent="0.35">
      <c r="A2" s="34"/>
      <c r="B2" s="34"/>
      <c r="C2" s="34"/>
      <c r="D2" s="34"/>
      <c r="E2" s="34"/>
      <c r="F2" s="34"/>
      <c r="G2" s="34"/>
      <c r="H2" s="34"/>
      <c r="I2" s="34"/>
      <c r="J2" s="34"/>
      <c r="K2" s="34"/>
      <c r="L2" s="34"/>
      <c r="M2" s="34"/>
      <c r="N2" s="34"/>
      <c r="O2" s="34"/>
    </row>
    <row r="3" spans="1:19" x14ac:dyDescent="0.35">
      <c r="A3" s="34"/>
      <c r="B3" s="34"/>
      <c r="C3" s="34"/>
      <c r="D3" s="34"/>
      <c r="E3" s="34"/>
      <c r="F3" s="34"/>
      <c r="G3" s="34"/>
      <c r="H3" s="34"/>
      <c r="I3" s="34"/>
      <c r="J3" s="34"/>
      <c r="K3" s="34"/>
      <c r="L3" s="34"/>
      <c r="M3" s="34"/>
      <c r="N3" s="34"/>
      <c r="O3" s="34"/>
      <c r="P3" s="66"/>
      <c r="Q3" s="66"/>
      <c r="R3" s="66"/>
      <c r="S3" s="66"/>
    </row>
    <row r="4" spans="1:19" x14ac:dyDescent="0.35">
      <c r="O4" s="34"/>
      <c r="P4" s="66"/>
      <c r="Q4" s="66"/>
      <c r="R4" s="66"/>
      <c r="S4" s="66"/>
    </row>
    <row r="5" spans="1:19" x14ac:dyDescent="0.35">
      <c r="O5" s="34"/>
      <c r="P5" s="66"/>
      <c r="Q5" s="66"/>
      <c r="R5" s="66"/>
      <c r="S5" s="66"/>
    </row>
    <row r="6" spans="1:19" x14ac:dyDescent="0.35">
      <c r="O6" s="34"/>
      <c r="P6" s="66"/>
      <c r="Q6" s="66"/>
      <c r="R6" s="66"/>
      <c r="S6" s="66"/>
    </row>
    <row r="7" spans="1:19" x14ac:dyDescent="0.35">
      <c r="O7" s="34"/>
      <c r="P7" s="66"/>
      <c r="Q7" s="66"/>
      <c r="R7" s="66"/>
      <c r="S7" s="66"/>
    </row>
    <row r="8" spans="1:19" x14ac:dyDescent="0.35">
      <c r="O8" s="34"/>
      <c r="P8" s="66"/>
      <c r="Q8" s="66"/>
      <c r="R8" s="66"/>
      <c r="S8" s="66"/>
    </row>
    <row r="9" spans="1:19" x14ac:dyDescent="0.35">
      <c r="O9" s="34"/>
      <c r="P9" s="66"/>
      <c r="Q9" s="66"/>
      <c r="R9" s="66"/>
      <c r="S9" s="66"/>
    </row>
    <row r="10" spans="1:19" x14ac:dyDescent="0.35">
      <c r="A10" s="34"/>
      <c r="B10" s="34"/>
      <c r="C10" s="39" t="s">
        <v>1387</v>
      </c>
      <c r="D10" s="34"/>
      <c r="E10" s="34"/>
      <c r="F10" s="34"/>
      <c r="G10" s="34"/>
      <c r="H10" s="34"/>
      <c r="I10" s="34"/>
      <c r="J10" s="34"/>
      <c r="K10" s="34"/>
      <c r="L10" s="34"/>
      <c r="M10" s="34"/>
      <c r="N10" s="34"/>
      <c r="O10" s="34"/>
      <c r="P10" s="66"/>
      <c r="Q10" s="66"/>
      <c r="R10" s="66"/>
      <c r="S10" s="66"/>
    </row>
    <row r="11" spans="1:19" x14ac:dyDescent="0.35">
      <c r="A11" s="34"/>
      <c r="B11" s="34"/>
      <c r="C11" s="34"/>
      <c r="D11" s="34"/>
      <c r="E11" s="34"/>
      <c r="F11" s="34"/>
      <c r="G11" s="34"/>
      <c r="H11" s="34"/>
      <c r="I11" s="34"/>
      <c r="J11" s="34"/>
      <c r="K11" s="34"/>
      <c r="L11" s="34"/>
      <c r="M11" s="34"/>
      <c r="N11" s="34"/>
      <c r="O11" s="34"/>
      <c r="P11" s="66"/>
      <c r="Q11" s="66"/>
      <c r="R11" s="66"/>
      <c r="S11" s="66"/>
    </row>
    <row r="12" spans="1:19" x14ac:dyDescent="0.35">
      <c r="A12" s="34"/>
      <c r="B12" s="34"/>
      <c r="C12" s="34" t="s">
        <v>438</v>
      </c>
      <c r="D12" s="34" t="s">
        <v>439</v>
      </c>
      <c r="E12" s="192" t="s">
        <v>440</v>
      </c>
      <c r="F12" s="192" t="s">
        <v>72</v>
      </c>
      <c r="G12" s="192" t="s">
        <v>73</v>
      </c>
      <c r="H12" s="192" t="s">
        <v>74</v>
      </c>
      <c r="I12" s="762" t="s">
        <v>75</v>
      </c>
      <c r="J12" s="762" t="s">
        <v>76</v>
      </c>
      <c r="K12" s="762" t="s">
        <v>77</v>
      </c>
      <c r="L12" s="762" t="s">
        <v>78</v>
      </c>
      <c r="M12" s="192" t="s">
        <v>726</v>
      </c>
      <c r="N12" s="762" t="s">
        <v>12</v>
      </c>
      <c r="O12" s="34"/>
      <c r="P12" s="66"/>
      <c r="Q12" s="66"/>
      <c r="R12" s="66"/>
      <c r="S12" s="66"/>
    </row>
    <row r="13" spans="1:19" x14ac:dyDescent="0.35">
      <c r="A13" s="34"/>
      <c r="B13" s="382"/>
      <c r="C13" s="34">
        <v>1</v>
      </c>
      <c r="D13" s="34">
        <v>1</v>
      </c>
      <c r="E13" s="313">
        <v>1</v>
      </c>
      <c r="F13" s="313">
        <v>5</v>
      </c>
      <c r="G13" s="313">
        <v>2</v>
      </c>
      <c r="H13" s="313">
        <v>3</v>
      </c>
      <c r="I13" s="768">
        <v>2</v>
      </c>
      <c r="J13" s="761">
        <f>+SUM(N34:N38)</f>
        <v>2</v>
      </c>
      <c r="K13" s="761">
        <f>+SUM(N39:N43)</f>
        <v>6</v>
      </c>
      <c r="L13" s="761">
        <f>+SUM(N44:N48)</f>
        <v>5</v>
      </c>
      <c r="M13" s="199">
        <f>+SUM(N49:N51)</f>
        <v>1</v>
      </c>
      <c r="N13" s="34">
        <f>+SUM(C13:M13)</f>
        <v>29</v>
      </c>
      <c r="O13" s="34"/>
      <c r="P13" s="66"/>
      <c r="Q13" s="66"/>
      <c r="R13" s="66"/>
      <c r="S13" s="66"/>
    </row>
    <row r="14" spans="1:19" x14ac:dyDescent="0.35">
      <c r="A14" s="34"/>
      <c r="B14" s="34"/>
      <c r="D14" s="106"/>
      <c r="E14" s="106"/>
      <c r="F14" s="106"/>
      <c r="G14" s="34"/>
      <c r="H14" s="106"/>
      <c r="I14" s="34"/>
      <c r="J14" s="106"/>
      <c r="K14" s="106"/>
      <c r="L14" s="106"/>
      <c r="M14" s="34"/>
      <c r="N14" s="34"/>
      <c r="O14" s="34"/>
      <c r="P14" s="66"/>
      <c r="Q14" s="66"/>
      <c r="R14" s="66"/>
      <c r="S14" s="66"/>
    </row>
    <row r="15" spans="1:19" x14ac:dyDescent="0.35">
      <c r="A15" s="34"/>
      <c r="B15" s="34"/>
      <c r="C15" s="106"/>
      <c r="D15" s="106"/>
      <c r="E15" s="106"/>
      <c r="F15" s="106"/>
      <c r="G15" s="106"/>
      <c r="H15" s="106"/>
      <c r="I15" s="106"/>
      <c r="J15" s="106"/>
      <c r="K15" s="106"/>
      <c r="L15" s="106"/>
      <c r="M15" s="34"/>
      <c r="N15" s="34"/>
      <c r="O15" s="34"/>
      <c r="P15" s="66"/>
      <c r="Q15" s="66"/>
      <c r="R15" s="66"/>
      <c r="S15" s="66"/>
    </row>
    <row r="16" spans="1:19" x14ac:dyDescent="0.35">
      <c r="A16" s="34"/>
      <c r="B16" s="34"/>
      <c r="C16" s="106"/>
      <c r="D16" s="106"/>
      <c r="E16" s="106"/>
      <c r="F16" s="106"/>
      <c r="G16" s="106"/>
      <c r="H16" s="106"/>
      <c r="I16" s="106"/>
      <c r="J16" s="106"/>
      <c r="K16" s="106"/>
      <c r="L16" s="106"/>
      <c r="M16" s="34"/>
      <c r="N16" s="34"/>
      <c r="O16" s="34"/>
      <c r="P16" s="66"/>
      <c r="Q16" s="66"/>
      <c r="R16" s="66"/>
      <c r="S16" s="66"/>
    </row>
    <row r="17" spans="1:19" x14ac:dyDescent="0.35">
      <c r="O17" s="34"/>
      <c r="P17" s="66"/>
      <c r="Q17" s="66"/>
      <c r="R17" s="66"/>
      <c r="S17" s="66"/>
    </row>
    <row r="18" spans="1:19" x14ac:dyDescent="0.35">
      <c r="O18" s="34"/>
      <c r="P18" s="66"/>
      <c r="Q18" s="66"/>
      <c r="R18" s="66"/>
      <c r="S18" s="66"/>
    </row>
    <row r="19" spans="1:19" x14ac:dyDescent="0.35">
      <c r="O19" s="34"/>
      <c r="P19" s="66"/>
      <c r="Q19" s="66"/>
      <c r="R19" s="66"/>
      <c r="S19" s="66"/>
    </row>
    <row r="20" spans="1:19" x14ac:dyDescent="0.35">
      <c r="O20" s="34"/>
      <c r="P20" s="66"/>
      <c r="Q20" s="66"/>
      <c r="R20" s="66"/>
      <c r="S20" s="66"/>
    </row>
    <row r="21" spans="1:19" x14ac:dyDescent="0.35">
      <c r="O21" s="34"/>
      <c r="P21" s="66"/>
      <c r="Q21" s="66"/>
      <c r="R21" s="66"/>
      <c r="S21" s="66"/>
    </row>
    <row r="22" spans="1:19" x14ac:dyDescent="0.35">
      <c r="O22" s="34"/>
      <c r="P22" s="66"/>
      <c r="Q22" s="66"/>
      <c r="R22" s="66"/>
      <c r="S22" s="66"/>
    </row>
    <row r="23" spans="1:19" x14ac:dyDescent="0.35">
      <c r="O23" s="34"/>
      <c r="P23" s="66"/>
      <c r="Q23" s="66"/>
      <c r="R23" s="66"/>
      <c r="S23" s="66"/>
    </row>
    <row r="24" spans="1:19" x14ac:dyDescent="0.35">
      <c r="O24" s="34"/>
      <c r="P24" s="66"/>
      <c r="Q24" s="66"/>
      <c r="R24" s="66"/>
      <c r="S24" s="66"/>
    </row>
    <row r="25" spans="1:19" x14ac:dyDescent="0.35">
      <c r="A25" s="34"/>
      <c r="B25" s="34"/>
      <c r="C25" s="39" t="s">
        <v>1388</v>
      </c>
      <c r="D25" s="106"/>
      <c r="E25" s="106"/>
      <c r="F25" s="106"/>
      <c r="G25" s="106"/>
      <c r="H25" s="106"/>
      <c r="I25" s="106"/>
      <c r="J25" s="106"/>
      <c r="K25" s="106"/>
      <c r="L25" s="106"/>
      <c r="M25" s="34"/>
      <c r="N25" s="34"/>
      <c r="O25" s="34"/>
      <c r="P25" s="66"/>
      <c r="Q25" s="66"/>
      <c r="R25" s="66"/>
      <c r="S25" s="66"/>
    </row>
    <row r="26" spans="1:19" x14ac:dyDescent="0.35">
      <c r="A26" s="34"/>
      <c r="B26" s="34"/>
      <c r="C26" s="106"/>
      <c r="D26" s="106"/>
      <c r="E26" s="106"/>
      <c r="F26" s="106"/>
      <c r="G26" s="106"/>
      <c r="H26" s="106"/>
      <c r="I26" s="106"/>
      <c r="J26" s="106"/>
      <c r="K26" s="106"/>
      <c r="L26" s="106"/>
      <c r="M26" s="34"/>
      <c r="N26" s="34"/>
      <c r="O26" s="34"/>
      <c r="P26" s="66"/>
      <c r="Q26" s="66"/>
      <c r="R26" s="66"/>
      <c r="S26" s="66"/>
    </row>
    <row r="27" spans="1:19" x14ac:dyDescent="0.35">
      <c r="A27" s="417"/>
      <c r="B27" s="769" t="s">
        <v>0</v>
      </c>
      <c r="C27" s="37" t="s">
        <v>1</v>
      </c>
      <c r="D27" s="526" t="s">
        <v>2</v>
      </c>
      <c r="E27" s="526" t="s">
        <v>3</v>
      </c>
      <c r="F27" s="526" t="s">
        <v>4</v>
      </c>
      <c r="G27" s="526" t="s">
        <v>5</v>
      </c>
      <c r="H27" s="526" t="s">
        <v>6</v>
      </c>
      <c r="I27" s="526" t="s">
        <v>7</v>
      </c>
      <c r="J27" s="526" t="s">
        <v>8</v>
      </c>
      <c r="K27" s="526" t="s">
        <v>9</v>
      </c>
      <c r="L27" s="526" t="s">
        <v>10</v>
      </c>
      <c r="M27" s="526" t="s">
        <v>11</v>
      </c>
      <c r="N27" s="34"/>
      <c r="O27" s="34"/>
      <c r="P27" s="66"/>
      <c r="Q27" s="66"/>
      <c r="R27" s="66"/>
      <c r="S27" s="66"/>
    </row>
    <row r="28" spans="1:19" x14ac:dyDescent="0.35">
      <c r="A28" s="417" t="s">
        <v>1389</v>
      </c>
      <c r="B28" s="37">
        <f>+SUM(B29:B30)</f>
        <v>0</v>
      </c>
      <c r="C28" s="37">
        <f>+SUM(C29:C30)</f>
        <v>0</v>
      </c>
      <c r="D28" s="37">
        <f t="shared" ref="D28:M28" si="0">+SUM(D29:D30)</f>
        <v>0</v>
      </c>
      <c r="E28" s="37">
        <f t="shared" si="0"/>
        <v>0</v>
      </c>
      <c r="F28" s="37">
        <f t="shared" si="0"/>
        <v>3</v>
      </c>
      <c r="G28" s="37">
        <f t="shared" si="0"/>
        <v>1</v>
      </c>
      <c r="H28" s="37">
        <f t="shared" si="0"/>
        <v>1</v>
      </c>
      <c r="I28" s="37">
        <f t="shared" si="0"/>
        <v>9</v>
      </c>
      <c r="J28" s="37">
        <f t="shared" si="0"/>
        <v>12</v>
      </c>
      <c r="K28" s="37">
        <f t="shared" si="0"/>
        <v>3</v>
      </c>
      <c r="L28" s="37">
        <f t="shared" si="0"/>
        <v>0</v>
      </c>
      <c r="M28" s="37">
        <f t="shared" si="0"/>
        <v>0</v>
      </c>
      <c r="N28" s="417">
        <f>+SUM(F28:M28)</f>
        <v>29</v>
      </c>
      <c r="O28" s="34"/>
      <c r="P28" s="66"/>
      <c r="Q28" s="66"/>
      <c r="R28" s="66"/>
      <c r="S28" s="66"/>
    </row>
    <row r="29" spans="1:19" x14ac:dyDescent="0.35">
      <c r="A29" s="770" t="s">
        <v>1390</v>
      </c>
      <c r="B29" s="771">
        <v>0</v>
      </c>
      <c r="C29" s="37">
        <v>0</v>
      </c>
      <c r="D29" s="772">
        <v>0</v>
      </c>
      <c r="E29" s="772">
        <v>0</v>
      </c>
      <c r="F29" s="771">
        <v>1</v>
      </c>
      <c r="G29" s="772">
        <v>1</v>
      </c>
      <c r="H29" s="772">
        <v>1</v>
      </c>
      <c r="I29" s="772">
        <v>3</v>
      </c>
      <c r="J29" s="772">
        <v>7</v>
      </c>
      <c r="K29" s="772">
        <v>2</v>
      </c>
      <c r="L29" s="527">
        <v>0</v>
      </c>
      <c r="M29" s="527">
        <v>0</v>
      </c>
      <c r="N29" s="417">
        <f>+SUM(F29:M29)</f>
        <v>15</v>
      </c>
      <c r="O29" s="34"/>
      <c r="P29" s="66"/>
      <c r="Q29" s="66"/>
      <c r="R29" s="66"/>
      <c r="S29" s="66"/>
    </row>
    <row r="30" spans="1:19" x14ac:dyDescent="0.35">
      <c r="A30" s="418" t="s">
        <v>381</v>
      </c>
      <c r="B30" s="769">
        <f>+SUM(B34:B51)</f>
        <v>0</v>
      </c>
      <c r="C30" s="769">
        <f t="shared" ref="C30:M30" si="1">+SUM(C34:C51)</f>
        <v>0</v>
      </c>
      <c r="D30" s="769">
        <f t="shared" si="1"/>
        <v>0</v>
      </c>
      <c r="E30" s="769">
        <f t="shared" si="1"/>
        <v>0</v>
      </c>
      <c r="F30" s="769">
        <f t="shared" si="1"/>
        <v>2</v>
      </c>
      <c r="G30" s="769">
        <f t="shared" si="1"/>
        <v>0</v>
      </c>
      <c r="H30" s="769">
        <f t="shared" si="1"/>
        <v>0</v>
      </c>
      <c r="I30" s="769">
        <f t="shared" si="1"/>
        <v>6</v>
      </c>
      <c r="J30" s="769">
        <f t="shared" si="1"/>
        <v>5</v>
      </c>
      <c r="K30" s="769">
        <f t="shared" si="1"/>
        <v>1</v>
      </c>
      <c r="L30" s="769">
        <f t="shared" si="1"/>
        <v>0</v>
      </c>
      <c r="M30" s="769">
        <f t="shared" si="1"/>
        <v>0</v>
      </c>
      <c r="N30" s="417">
        <f>+SUM(F30:M30)</f>
        <v>14</v>
      </c>
      <c r="O30" s="34"/>
      <c r="P30" s="66"/>
      <c r="Q30" s="66"/>
      <c r="R30" s="66"/>
      <c r="S30" s="66"/>
    </row>
    <row r="31" spans="1:19" x14ac:dyDescent="0.35">
      <c r="A31" s="417"/>
      <c r="C31" s="526"/>
      <c r="D31" s="526"/>
      <c r="E31" s="526"/>
      <c r="F31" s="526"/>
      <c r="G31" s="37"/>
      <c r="H31" s="37"/>
      <c r="I31" s="526"/>
      <c r="J31" s="526"/>
      <c r="K31" s="526"/>
      <c r="L31" s="526"/>
      <c r="M31" s="769"/>
      <c r="N31" s="34"/>
      <c r="O31" s="34"/>
      <c r="P31" s="66"/>
      <c r="Q31" s="66"/>
      <c r="R31" s="66"/>
      <c r="S31" s="66"/>
    </row>
    <row r="32" spans="1:19" x14ac:dyDescent="0.35">
      <c r="A32" s="382" t="s">
        <v>727</v>
      </c>
      <c r="B32" s="528"/>
      <c r="C32" s="528"/>
      <c r="D32" s="528"/>
      <c r="E32" s="528"/>
      <c r="F32" s="528"/>
      <c r="G32" s="528"/>
      <c r="H32" s="34"/>
      <c r="I32" s="528"/>
      <c r="J32" s="528"/>
      <c r="K32" s="528"/>
      <c r="L32" s="528"/>
      <c r="M32" s="417"/>
      <c r="N32" s="34"/>
      <c r="O32" s="34"/>
    </row>
    <row r="33" spans="1:15" x14ac:dyDescent="0.35">
      <c r="A33" s="566"/>
      <c r="B33" s="588" t="s">
        <v>0</v>
      </c>
      <c r="C33" s="566" t="s">
        <v>1</v>
      </c>
      <c r="D33" s="591" t="s">
        <v>2</v>
      </c>
      <c r="E33" s="591" t="s">
        <v>3</v>
      </c>
      <c r="F33" s="591" t="s">
        <v>4</v>
      </c>
      <c r="G33" s="591" t="s">
        <v>5</v>
      </c>
      <c r="H33" s="591" t="s">
        <v>6</v>
      </c>
      <c r="I33" s="591" t="s">
        <v>7</v>
      </c>
      <c r="J33" s="591" t="s">
        <v>8</v>
      </c>
      <c r="K33" s="591" t="s">
        <v>9</v>
      </c>
      <c r="L33" s="591" t="s">
        <v>10</v>
      </c>
      <c r="M33" s="591" t="s">
        <v>11</v>
      </c>
      <c r="N33" s="591" t="s">
        <v>12</v>
      </c>
      <c r="O33" s="34"/>
    </row>
    <row r="34" spans="1:15" x14ac:dyDescent="0.35">
      <c r="A34" s="566">
        <v>1995</v>
      </c>
      <c r="B34" s="566"/>
      <c r="C34" s="572"/>
      <c r="D34" s="572"/>
      <c r="E34" s="572"/>
      <c r="F34" s="572"/>
      <c r="G34" s="572"/>
      <c r="H34" s="773"/>
      <c r="I34" s="572">
        <v>1</v>
      </c>
      <c r="J34" s="572"/>
      <c r="K34" s="572"/>
      <c r="L34" s="572"/>
      <c r="M34" s="566"/>
      <c r="N34" s="566">
        <f>+SUM(B34:M34)</f>
        <v>1</v>
      </c>
      <c r="O34" s="34"/>
    </row>
    <row r="35" spans="1:15" x14ac:dyDescent="0.35">
      <c r="A35" s="566">
        <f>1+A34</f>
        <v>1996</v>
      </c>
      <c r="B35" s="566"/>
      <c r="C35" s="572"/>
      <c r="D35" s="572"/>
      <c r="E35" s="572"/>
      <c r="F35" s="572"/>
      <c r="G35" s="572"/>
      <c r="H35" s="572"/>
      <c r="I35" s="572"/>
      <c r="J35" s="572"/>
      <c r="K35" s="572"/>
      <c r="L35" s="572"/>
      <c r="M35" s="566"/>
      <c r="N35" s="566">
        <f t="shared" ref="N35:N51" si="2">+SUM(B35:M35)</f>
        <v>0</v>
      </c>
      <c r="O35" s="34"/>
    </row>
    <row r="36" spans="1:15" x14ac:dyDescent="0.35">
      <c r="A36" s="566">
        <f t="shared" ref="A36:A51" si="3">1+A35</f>
        <v>1997</v>
      </c>
      <c r="B36" s="566"/>
      <c r="C36" s="566"/>
      <c r="D36" s="566"/>
      <c r="E36" s="566"/>
      <c r="F36" s="566"/>
      <c r="G36" s="566"/>
      <c r="H36" s="566"/>
      <c r="I36" s="566">
        <v>1</v>
      </c>
      <c r="J36" s="566"/>
      <c r="K36" s="566"/>
      <c r="L36" s="566"/>
      <c r="M36" s="566"/>
      <c r="N36" s="566">
        <f t="shared" si="2"/>
        <v>1</v>
      </c>
      <c r="O36" s="34"/>
    </row>
    <row r="37" spans="1:15" x14ac:dyDescent="0.35">
      <c r="A37" s="566">
        <f t="shared" si="3"/>
        <v>1998</v>
      </c>
      <c r="B37" s="566"/>
      <c r="C37" s="566"/>
      <c r="D37" s="566"/>
      <c r="E37" s="566"/>
      <c r="F37" s="566"/>
      <c r="G37" s="566"/>
      <c r="H37" s="566"/>
      <c r="I37" s="566"/>
      <c r="J37" s="566"/>
      <c r="K37" s="566"/>
      <c r="L37" s="566"/>
      <c r="M37" s="566"/>
      <c r="N37" s="566">
        <f t="shared" si="2"/>
        <v>0</v>
      </c>
      <c r="O37" s="34"/>
    </row>
    <row r="38" spans="1:15" x14ac:dyDescent="0.35">
      <c r="A38" s="566">
        <f t="shared" si="3"/>
        <v>1999</v>
      </c>
      <c r="B38" s="566"/>
      <c r="C38" s="566"/>
      <c r="D38" s="566"/>
      <c r="E38" s="566"/>
      <c r="F38" s="566"/>
      <c r="G38" s="566"/>
      <c r="H38" s="566"/>
      <c r="I38" s="566"/>
      <c r="J38" s="566"/>
      <c r="K38" s="566"/>
      <c r="L38" s="566"/>
      <c r="M38" s="566"/>
      <c r="N38" s="566">
        <f t="shared" si="2"/>
        <v>0</v>
      </c>
      <c r="O38" s="34"/>
    </row>
    <row r="39" spans="1:15" x14ac:dyDescent="0.35">
      <c r="A39" s="566">
        <f t="shared" si="3"/>
        <v>2000</v>
      </c>
      <c r="B39" s="566"/>
      <c r="C39" s="566"/>
      <c r="D39" s="566"/>
      <c r="E39" s="566"/>
      <c r="F39" s="566"/>
      <c r="G39" s="566"/>
      <c r="H39" s="566"/>
      <c r="I39" s="566"/>
      <c r="J39" s="566"/>
      <c r="K39" s="566"/>
      <c r="L39" s="566"/>
      <c r="M39" s="566"/>
      <c r="N39" s="566">
        <f t="shared" si="2"/>
        <v>0</v>
      </c>
    </row>
    <row r="40" spans="1:15" x14ac:dyDescent="0.35">
      <c r="A40" s="566">
        <f t="shared" si="3"/>
        <v>2001</v>
      </c>
      <c r="B40" s="566"/>
      <c r="C40" s="566"/>
      <c r="D40" s="566"/>
      <c r="E40" s="566"/>
      <c r="F40" s="566"/>
      <c r="G40" s="566"/>
      <c r="H40" s="566"/>
      <c r="I40" s="566"/>
      <c r="J40" s="566"/>
      <c r="K40" s="566"/>
      <c r="L40" s="566"/>
      <c r="M40" s="566"/>
      <c r="N40" s="566">
        <f t="shared" si="2"/>
        <v>0</v>
      </c>
    </row>
    <row r="41" spans="1:15" x14ac:dyDescent="0.35">
      <c r="A41" s="566">
        <f t="shared" si="3"/>
        <v>2002</v>
      </c>
      <c r="B41" s="566"/>
      <c r="C41" s="566"/>
      <c r="D41" s="566"/>
      <c r="E41" s="566"/>
      <c r="F41" s="566"/>
      <c r="G41" s="566"/>
      <c r="H41" s="566"/>
      <c r="I41" s="566"/>
      <c r="J41" s="566"/>
      <c r="K41" s="566"/>
      <c r="L41" s="566"/>
      <c r="M41" s="566"/>
      <c r="N41" s="566">
        <f t="shared" si="2"/>
        <v>0</v>
      </c>
    </row>
    <row r="42" spans="1:15" x14ac:dyDescent="0.35">
      <c r="A42" s="566">
        <f t="shared" si="3"/>
        <v>2003</v>
      </c>
      <c r="B42" s="566"/>
      <c r="C42" s="566"/>
      <c r="D42" s="566"/>
      <c r="E42" s="566"/>
      <c r="F42" s="566"/>
      <c r="G42" s="566"/>
      <c r="H42" s="566"/>
      <c r="I42" s="566"/>
      <c r="J42" s="566"/>
      <c r="K42" s="566">
        <v>1</v>
      </c>
      <c r="L42" s="566"/>
      <c r="M42" s="566"/>
      <c r="N42" s="566">
        <f t="shared" si="2"/>
        <v>1</v>
      </c>
    </row>
    <row r="43" spans="1:15" x14ac:dyDescent="0.35">
      <c r="A43" s="566">
        <f t="shared" si="3"/>
        <v>2004</v>
      </c>
      <c r="B43" s="566"/>
      <c r="C43" s="566"/>
      <c r="D43" s="566"/>
      <c r="E43" s="566"/>
      <c r="F43" s="566"/>
      <c r="G43" s="566"/>
      <c r="H43" s="566"/>
      <c r="I43" s="566"/>
      <c r="J43" s="566">
        <v>5</v>
      </c>
      <c r="K43" s="566"/>
      <c r="L43" s="566"/>
      <c r="M43" s="566"/>
      <c r="N43" s="566">
        <f t="shared" si="2"/>
        <v>5</v>
      </c>
    </row>
    <row r="44" spans="1:15" x14ac:dyDescent="0.35">
      <c r="A44" s="566">
        <f t="shared" si="3"/>
        <v>2005</v>
      </c>
      <c r="B44" s="566"/>
      <c r="C44" s="566"/>
      <c r="D44" s="566"/>
      <c r="E44" s="566"/>
      <c r="F44" s="566"/>
      <c r="G44" s="566"/>
      <c r="H44" s="566"/>
      <c r="I44" s="566"/>
      <c r="J44" s="566"/>
      <c r="K44" s="566"/>
      <c r="L44" s="566"/>
      <c r="M44" s="566"/>
      <c r="N44" s="566">
        <f t="shared" si="2"/>
        <v>0</v>
      </c>
    </row>
    <row r="45" spans="1:15" x14ac:dyDescent="0.35">
      <c r="A45" s="566">
        <f t="shared" si="3"/>
        <v>2006</v>
      </c>
      <c r="B45" s="566"/>
      <c r="C45" s="566"/>
      <c r="D45" s="566"/>
      <c r="E45" s="566"/>
      <c r="F45" s="566"/>
      <c r="G45" s="566"/>
      <c r="H45" s="566"/>
      <c r="I45" s="566"/>
      <c r="J45" s="566"/>
      <c r="K45" s="566"/>
      <c r="L45" s="566"/>
      <c r="M45" s="566"/>
      <c r="N45" s="566">
        <f t="shared" si="2"/>
        <v>0</v>
      </c>
    </row>
    <row r="46" spans="1:15" x14ac:dyDescent="0.35">
      <c r="A46" s="566">
        <f t="shared" si="3"/>
        <v>2007</v>
      </c>
      <c r="B46" s="566"/>
      <c r="C46" s="566"/>
      <c r="D46" s="566"/>
      <c r="E46" s="566"/>
      <c r="F46" s="566">
        <v>1</v>
      </c>
      <c r="G46" s="566"/>
      <c r="H46" s="566"/>
      <c r="I46" s="566">
        <v>3</v>
      </c>
      <c r="J46" s="566"/>
      <c r="K46" s="566"/>
      <c r="L46" s="566"/>
      <c r="M46" s="566"/>
      <c r="N46" s="566">
        <f t="shared" si="2"/>
        <v>4</v>
      </c>
    </row>
    <row r="47" spans="1:15" x14ac:dyDescent="0.35">
      <c r="A47" s="566">
        <f t="shared" si="3"/>
        <v>2008</v>
      </c>
      <c r="B47" s="566"/>
      <c r="C47" s="566"/>
      <c r="D47" s="566"/>
      <c r="E47" s="566"/>
      <c r="F47" s="566"/>
      <c r="G47" s="566"/>
      <c r="H47" s="566"/>
      <c r="I47" s="566"/>
      <c r="J47" s="566"/>
      <c r="K47" s="566"/>
      <c r="L47" s="566"/>
      <c r="M47" s="566"/>
      <c r="N47" s="566">
        <f t="shared" si="2"/>
        <v>0</v>
      </c>
    </row>
    <row r="48" spans="1:15" x14ac:dyDescent="0.35">
      <c r="A48" s="566">
        <f t="shared" si="3"/>
        <v>2009</v>
      </c>
      <c r="B48" s="566"/>
      <c r="C48" s="566"/>
      <c r="D48" s="566"/>
      <c r="E48" s="566"/>
      <c r="F48" s="566"/>
      <c r="G48" s="566"/>
      <c r="H48" s="566"/>
      <c r="I48" s="566">
        <v>1</v>
      </c>
      <c r="J48" s="566"/>
      <c r="K48" s="566"/>
      <c r="L48" s="566"/>
      <c r="M48" s="566"/>
      <c r="N48" s="566">
        <f t="shared" si="2"/>
        <v>1</v>
      </c>
    </row>
    <row r="49" spans="1:14" x14ac:dyDescent="0.35">
      <c r="A49" s="566">
        <f t="shared" si="3"/>
        <v>2010</v>
      </c>
      <c r="B49" s="566"/>
      <c r="C49" s="566"/>
      <c r="D49" s="566"/>
      <c r="E49" s="566"/>
      <c r="F49" s="566"/>
      <c r="G49" s="566"/>
      <c r="H49" s="566"/>
      <c r="I49" s="566"/>
      <c r="J49" s="566"/>
      <c r="K49" s="566"/>
      <c r="L49" s="566"/>
      <c r="M49" s="566"/>
      <c r="N49" s="566">
        <f t="shared" si="2"/>
        <v>0</v>
      </c>
    </row>
    <row r="50" spans="1:14" x14ac:dyDescent="0.35">
      <c r="A50" s="566">
        <f t="shared" si="3"/>
        <v>2011</v>
      </c>
      <c r="B50" s="566"/>
      <c r="C50" s="566"/>
      <c r="D50" s="566"/>
      <c r="E50" s="566"/>
      <c r="F50" s="566">
        <v>1</v>
      </c>
      <c r="G50" s="566"/>
      <c r="H50" s="566"/>
      <c r="I50" s="566"/>
      <c r="J50" s="566"/>
      <c r="K50" s="566"/>
      <c r="L50" s="566"/>
      <c r="M50" s="566"/>
      <c r="N50" s="566">
        <f t="shared" si="2"/>
        <v>1</v>
      </c>
    </row>
    <row r="51" spans="1:14" x14ac:dyDescent="0.35">
      <c r="A51" s="566">
        <f t="shared" si="3"/>
        <v>2012</v>
      </c>
      <c r="B51" s="566"/>
      <c r="C51" s="566"/>
      <c r="D51" s="566"/>
      <c r="E51" s="566"/>
      <c r="F51" s="566"/>
      <c r="G51" s="566"/>
      <c r="H51" s="566"/>
      <c r="I51" s="566"/>
      <c r="J51" s="566"/>
      <c r="K51" s="566"/>
      <c r="L51" s="566"/>
      <c r="M51" s="566"/>
      <c r="N51" s="566">
        <f t="shared" si="2"/>
        <v>0</v>
      </c>
    </row>
    <row r="52" spans="1:14" x14ac:dyDescent="0.35">
      <c r="A52" s="34"/>
      <c r="B52" s="34"/>
      <c r="C52" s="34"/>
      <c r="D52" s="34"/>
      <c r="E52" s="34"/>
      <c r="F52" s="34"/>
      <c r="G52" s="34"/>
      <c r="H52" s="34"/>
      <c r="I52" s="34"/>
      <c r="J52" s="34"/>
      <c r="K52" s="34"/>
      <c r="L52" s="34"/>
      <c r="M52" s="34"/>
      <c r="N52" s="34"/>
    </row>
  </sheetData>
  <pageMargins left="0.7" right="0.7" top="0.75" bottom="0.75" header="0.3" footer="0.3"/>
  <drawing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G21" sqref="G21"/>
    </sheetView>
  </sheetViews>
  <sheetFormatPr defaultRowHeight="14.5" x14ac:dyDescent="0.35"/>
  <sheetData>
    <row r="1" spans="1:14" x14ac:dyDescent="0.35">
      <c r="A1" s="30" t="s">
        <v>728</v>
      </c>
    </row>
    <row r="3" spans="1:14" x14ac:dyDescent="0.35">
      <c r="N3" s="66"/>
    </row>
    <row r="4" spans="1:14" x14ac:dyDescent="0.35">
      <c r="N4" s="66"/>
    </row>
    <row r="5" spans="1:14" x14ac:dyDescent="0.35">
      <c r="N5" s="66"/>
    </row>
    <row r="6" spans="1:14" x14ac:dyDescent="0.35">
      <c r="N6" s="66"/>
    </row>
    <row r="7" spans="1:14" x14ac:dyDescent="0.35">
      <c r="N7" s="66"/>
    </row>
    <row r="8" spans="1:14" x14ac:dyDescent="0.35">
      <c r="B8" s="66"/>
      <c r="C8" s="66"/>
      <c r="D8" s="66"/>
      <c r="E8" s="66"/>
      <c r="F8" s="66"/>
      <c r="G8" s="66"/>
      <c r="H8" s="66"/>
      <c r="I8" s="66"/>
      <c r="J8" s="66"/>
      <c r="K8" s="66"/>
      <c r="L8" s="66"/>
      <c r="M8" s="66"/>
      <c r="N8" s="66"/>
    </row>
    <row r="9" spans="1:14" x14ac:dyDescent="0.35">
      <c r="B9" s="66"/>
      <c r="C9" s="66"/>
      <c r="D9" s="66"/>
      <c r="E9" s="66"/>
      <c r="F9" s="66"/>
      <c r="G9" s="66"/>
      <c r="H9" s="66"/>
      <c r="I9" s="66"/>
      <c r="J9" s="66"/>
      <c r="K9" s="66"/>
      <c r="L9" s="66"/>
      <c r="M9" s="66"/>
      <c r="N9" s="66"/>
    </row>
    <row r="10" spans="1:14" x14ac:dyDescent="0.35">
      <c r="B10" s="66"/>
      <c r="C10" s="66"/>
      <c r="D10" s="66"/>
      <c r="E10" s="66"/>
      <c r="F10" s="66"/>
      <c r="G10" s="66"/>
      <c r="H10" s="66"/>
      <c r="I10" s="66"/>
      <c r="J10" s="66"/>
      <c r="K10" s="66"/>
      <c r="L10" s="66"/>
      <c r="M10" s="66"/>
      <c r="N10" s="66"/>
    </row>
    <row r="11" spans="1:14" x14ac:dyDescent="0.35">
      <c r="B11" s="66"/>
      <c r="C11" s="66"/>
      <c r="D11" s="66"/>
      <c r="E11" s="66"/>
      <c r="F11" s="66"/>
      <c r="G11" s="66"/>
      <c r="H11" s="66"/>
      <c r="I11" s="66"/>
      <c r="J11" s="66"/>
      <c r="K11" s="66"/>
      <c r="L11" s="66"/>
      <c r="M11" s="66"/>
      <c r="N11" s="66"/>
    </row>
    <row r="12" spans="1:14" x14ac:dyDescent="0.35">
      <c r="B12" s="66"/>
      <c r="C12" s="66"/>
      <c r="D12" s="66"/>
      <c r="E12" s="66"/>
      <c r="F12" s="66"/>
      <c r="G12" s="66"/>
      <c r="H12" s="66"/>
      <c r="I12" s="66"/>
      <c r="J12" s="66"/>
      <c r="K12" s="66"/>
      <c r="L12" s="66"/>
      <c r="M12" s="66"/>
      <c r="N12" s="66"/>
    </row>
    <row r="13" spans="1:14" x14ac:dyDescent="0.35">
      <c r="B13" s="66"/>
      <c r="C13" s="66"/>
      <c r="D13" s="66"/>
      <c r="E13" s="66"/>
      <c r="F13" s="66"/>
      <c r="G13" s="66"/>
      <c r="H13" s="66"/>
      <c r="I13" s="66"/>
      <c r="J13" s="66"/>
      <c r="K13" s="66"/>
      <c r="L13" s="66"/>
      <c r="M13" s="66"/>
      <c r="N13" s="66"/>
    </row>
    <row r="14" spans="1:14" x14ac:dyDescent="0.35">
      <c r="B14" s="66" t="s">
        <v>729</v>
      </c>
      <c r="N14" s="66"/>
    </row>
    <row r="15" spans="1:14" x14ac:dyDescent="0.35">
      <c r="B15" s="68" t="s">
        <v>0</v>
      </c>
      <c r="C15" s="68" t="s">
        <v>1</v>
      </c>
      <c r="D15" s="68" t="s">
        <v>2</v>
      </c>
      <c r="E15" s="68" t="s">
        <v>3</v>
      </c>
      <c r="F15" s="68" t="s">
        <v>4</v>
      </c>
      <c r="G15" s="68" t="s">
        <v>5</v>
      </c>
      <c r="H15" s="68" t="s">
        <v>6</v>
      </c>
      <c r="I15" s="68" t="s">
        <v>7</v>
      </c>
      <c r="J15" s="68" t="s">
        <v>8</v>
      </c>
      <c r="K15" s="68" t="s">
        <v>9</v>
      </c>
      <c r="L15" s="68" t="s">
        <v>10</v>
      </c>
      <c r="M15" s="68" t="s">
        <v>11</v>
      </c>
      <c r="N15" s="66"/>
    </row>
    <row r="16" spans="1:14" x14ac:dyDescent="0.35">
      <c r="B16" s="68">
        <v>0</v>
      </c>
      <c r="C16" s="68">
        <v>1</v>
      </c>
      <c r="D16" s="68">
        <v>1</v>
      </c>
      <c r="E16" s="68">
        <v>0</v>
      </c>
      <c r="F16" s="68">
        <v>0</v>
      </c>
      <c r="G16" s="68">
        <v>0</v>
      </c>
      <c r="H16" s="68">
        <v>0</v>
      </c>
      <c r="I16" s="68">
        <v>1</v>
      </c>
      <c r="J16" s="68">
        <v>2</v>
      </c>
      <c r="K16" s="68">
        <v>6</v>
      </c>
      <c r="L16" s="68">
        <v>4</v>
      </c>
      <c r="M16" s="68">
        <v>1</v>
      </c>
      <c r="N16" s="66"/>
    </row>
    <row r="17" spans="1:14" x14ac:dyDescent="0.35">
      <c r="A17" s="439" t="s">
        <v>482</v>
      </c>
      <c r="B17" s="217">
        <v>0</v>
      </c>
      <c r="C17" s="217">
        <v>1</v>
      </c>
      <c r="D17" s="217">
        <v>1</v>
      </c>
      <c r="E17" s="217">
        <v>0</v>
      </c>
      <c r="F17" s="217">
        <v>0</v>
      </c>
      <c r="G17" s="217">
        <v>0</v>
      </c>
      <c r="H17" s="217">
        <v>0</v>
      </c>
      <c r="I17" s="217">
        <v>1</v>
      </c>
      <c r="J17" s="217">
        <v>2</v>
      </c>
      <c r="K17" s="217">
        <v>6</v>
      </c>
      <c r="L17" s="217">
        <v>3</v>
      </c>
      <c r="M17" s="217">
        <v>1</v>
      </c>
      <c r="N17" s="66"/>
    </row>
    <row r="18" spans="1:14" x14ac:dyDescent="0.35">
      <c r="A18" s="403" t="s">
        <v>537</v>
      </c>
      <c r="B18" s="343"/>
      <c r="C18" s="343"/>
      <c r="D18" s="343"/>
      <c r="E18" s="343"/>
      <c r="F18" s="343"/>
      <c r="G18" s="343"/>
      <c r="H18" s="343"/>
      <c r="I18" s="343"/>
      <c r="J18" s="343"/>
      <c r="K18" s="343"/>
      <c r="L18" s="424">
        <v>1</v>
      </c>
      <c r="M18" s="343"/>
      <c r="N18" s="66"/>
    </row>
    <row r="19" spans="1:14" x14ac:dyDescent="0.35">
      <c r="B19" s="69"/>
      <c r="C19" s="69"/>
      <c r="D19" s="69"/>
      <c r="E19" s="69"/>
      <c r="F19" s="69"/>
      <c r="G19" s="69"/>
      <c r="H19" s="69"/>
      <c r="I19" s="69"/>
      <c r="J19" s="69"/>
      <c r="K19" s="69"/>
      <c r="L19" s="69"/>
      <c r="M19" s="69"/>
      <c r="N19" s="66"/>
    </row>
    <row r="20" spans="1:14" x14ac:dyDescent="0.35">
      <c r="B20" s="66"/>
      <c r="C20" s="66"/>
      <c r="D20" s="66"/>
      <c r="E20" s="66"/>
      <c r="F20" s="66"/>
      <c r="G20" s="66"/>
      <c r="H20" s="66"/>
      <c r="I20" s="66"/>
      <c r="J20" s="66"/>
      <c r="K20" s="66"/>
      <c r="L20" s="66"/>
      <c r="M20" s="66"/>
      <c r="N20" s="66"/>
    </row>
    <row r="21" spans="1:14" x14ac:dyDescent="0.35">
      <c r="B21" s="66"/>
      <c r="C21" s="66"/>
      <c r="D21" s="66"/>
      <c r="F21" s="66"/>
      <c r="G21" s="66"/>
      <c r="H21" s="66"/>
      <c r="I21" s="66"/>
      <c r="J21" s="66"/>
      <c r="K21" s="66"/>
      <c r="L21" s="66"/>
      <c r="M21" s="66"/>
      <c r="N21" s="66"/>
    </row>
    <row r="22" spans="1:14" x14ac:dyDescent="0.35">
      <c r="B22" s="66"/>
      <c r="C22" s="66"/>
      <c r="D22" s="66"/>
      <c r="E22" s="66"/>
      <c r="F22" s="66"/>
      <c r="G22" s="66"/>
      <c r="H22" s="66"/>
      <c r="I22" s="66"/>
      <c r="J22" s="66"/>
      <c r="K22" s="66"/>
      <c r="L22" s="66"/>
      <c r="M22" s="66"/>
      <c r="N22" s="66"/>
    </row>
    <row r="23" spans="1:14" x14ac:dyDescent="0.35">
      <c r="B23" s="66"/>
      <c r="C23" s="66"/>
      <c r="D23" s="66"/>
      <c r="E23" s="66"/>
      <c r="F23" s="66"/>
      <c r="G23" s="66"/>
      <c r="H23" s="66"/>
      <c r="I23" s="66"/>
      <c r="J23" s="66"/>
      <c r="K23" s="66"/>
      <c r="L23" s="66"/>
      <c r="M23" s="66"/>
      <c r="N23" s="66"/>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3"/>
  <sheetViews>
    <sheetView workbookViewId="0">
      <selection activeCell="A44" sqref="A44:R71"/>
    </sheetView>
  </sheetViews>
  <sheetFormatPr defaultRowHeight="14.5" x14ac:dyDescent="0.35"/>
  <sheetData>
    <row r="1" spans="1:29" x14ac:dyDescent="0.35">
      <c r="A1" s="30" t="s">
        <v>730</v>
      </c>
    </row>
    <row r="2" spans="1:29" s="66" customFormat="1" x14ac:dyDescent="0.35"/>
    <row r="3" spans="1:29" s="66" customFormat="1" x14ac:dyDescent="0.35"/>
    <row r="5" spans="1:29" x14ac:dyDescent="0.35">
      <c r="A5" s="66"/>
      <c r="S5" s="66"/>
      <c r="T5" s="66"/>
      <c r="U5" s="66"/>
      <c r="V5" s="66"/>
      <c r="W5" s="66"/>
      <c r="X5" s="66"/>
      <c r="Y5" s="66"/>
      <c r="Z5" s="66"/>
      <c r="AA5" s="66"/>
      <c r="AB5" s="66"/>
      <c r="AC5" s="66"/>
    </row>
    <row r="6" spans="1:29" x14ac:dyDescent="0.35">
      <c r="A6" s="66"/>
      <c r="S6" s="66"/>
      <c r="T6" s="66"/>
      <c r="U6" s="66"/>
      <c r="V6" s="66"/>
      <c r="W6" s="66"/>
      <c r="X6" s="66"/>
      <c r="Y6" s="66"/>
      <c r="Z6" s="66"/>
      <c r="AA6" s="66"/>
      <c r="AB6" s="66"/>
      <c r="AC6" s="66"/>
    </row>
    <row r="7" spans="1:29" x14ac:dyDescent="0.35">
      <c r="A7" s="66"/>
      <c r="S7" s="66"/>
      <c r="T7" s="66"/>
      <c r="U7" s="66"/>
      <c r="V7" s="66"/>
      <c r="W7" s="66"/>
      <c r="X7" s="66"/>
      <c r="Y7" s="66"/>
      <c r="Z7" s="66"/>
      <c r="AA7" s="66"/>
      <c r="AB7" s="66"/>
      <c r="AC7" s="66"/>
    </row>
    <row r="8" spans="1:29" x14ac:dyDescent="0.35">
      <c r="A8" s="66"/>
      <c r="S8" s="66"/>
      <c r="T8" s="66"/>
      <c r="U8" s="66"/>
      <c r="V8" s="66"/>
      <c r="W8" s="66"/>
      <c r="X8" s="66"/>
      <c r="Y8" s="66"/>
      <c r="Z8" s="66"/>
      <c r="AA8" s="66"/>
      <c r="AB8" s="66"/>
      <c r="AC8" s="66"/>
    </row>
    <row r="9" spans="1:29" x14ac:dyDescent="0.35">
      <c r="A9" s="66"/>
      <c r="S9" s="66"/>
      <c r="T9" s="66"/>
      <c r="U9" s="66"/>
      <c r="V9" s="66"/>
      <c r="W9" s="66"/>
      <c r="X9" s="66"/>
      <c r="Y9" s="66"/>
      <c r="Z9" s="66"/>
      <c r="AA9" s="66"/>
      <c r="AB9" s="66"/>
      <c r="AC9" s="66"/>
    </row>
    <row r="10" spans="1:29" x14ac:dyDescent="0.35">
      <c r="A10" s="66"/>
      <c r="B10" s="66" t="s">
        <v>735</v>
      </c>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row>
    <row r="11" spans="1:29" x14ac:dyDescent="0.35">
      <c r="A11" s="66"/>
      <c r="B11" s="71" t="s">
        <v>0</v>
      </c>
      <c r="C11" s="71" t="s">
        <v>1</v>
      </c>
      <c r="D11" s="71" t="s">
        <v>2</v>
      </c>
      <c r="E11" s="71" t="s">
        <v>3</v>
      </c>
      <c r="F11" s="71" t="s">
        <v>4</v>
      </c>
      <c r="G11" s="71" t="s">
        <v>5</v>
      </c>
      <c r="H11" s="71" t="s">
        <v>6</v>
      </c>
      <c r="I11" s="71" t="s">
        <v>7</v>
      </c>
      <c r="J11" s="71" t="s">
        <v>8</v>
      </c>
      <c r="K11" s="71" t="s">
        <v>9</v>
      </c>
      <c r="L11" s="71" t="s">
        <v>10</v>
      </c>
      <c r="M11" s="71" t="s">
        <v>11</v>
      </c>
      <c r="N11" s="66"/>
      <c r="O11" s="66"/>
      <c r="P11" s="66"/>
      <c r="Q11" s="66"/>
      <c r="R11" s="66"/>
      <c r="S11" s="66"/>
      <c r="T11" s="66"/>
      <c r="U11" s="66"/>
      <c r="V11" s="66"/>
      <c r="W11" s="66"/>
      <c r="X11" s="66"/>
      <c r="Y11" s="66"/>
      <c r="Z11" s="66"/>
      <c r="AA11" s="66"/>
      <c r="AB11" s="66"/>
      <c r="AC11" s="66"/>
    </row>
    <row r="12" spans="1:29" x14ac:dyDescent="0.35">
      <c r="A12" s="234"/>
      <c r="B12" s="71">
        <f>+SUM(C47:C48)+SUM(C50:C52)</f>
        <v>0</v>
      </c>
      <c r="C12" s="71">
        <f t="shared" ref="C12:M12" si="0">+SUM(D47:D48)+SUM(D50:D52)</f>
        <v>0</v>
      </c>
      <c r="D12" s="71">
        <f t="shared" si="0"/>
        <v>0</v>
      </c>
      <c r="E12" s="71">
        <f t="shared" si="0"/>
        <v>17</v>
      </c>
      <c r="F12" s="71">
        <f t="shared" si="0"/>
        <v>66</v>
      </c>
      <c r="G12" s="71">
        <f t="shared" si="0"/>
        <v>24</v>
      </c>
      <c r="H12" s="71">
        <f t="shared" si="0"/>
        <v>12</v>
      </c>
      <c r="I12" s="71">
        <f t="shared" si="0"/>
        <v>26</v>
      </c>
      <c r="J12" s="71">
        <f t="shared" si="0"/>
        <v>12</v>
      </c>
      <c r="K12" s="71">
        <f t="shared" si="0"/>
        <v>0</v>
      </c>
      <c r="L12" s="71">
        <f t="shared" si="0"/>
        <v>0</v>
      </c>
      <c r="M12" s="71">
        <f t="shared" si="0"/>
        <v>0</v>
      </c>
      <c r="N12" s="66"/>
      <c r="O12" s="66"/>
      <c r="P12" s="66"/>
      <c r="Q12" s="66"/>
      <c r="R12" s="66"/>
      <c r="S12" s="234"/>
      <c r="T12" s="234"/>
      <c r="U12" s="234"/>
      <c r="V12" s="234"/>
      <c r="W12" s="234"/>
      <c r="X12" s="234"/>
      <c r="Y12" s="66"/>
      <c r="Z12" s="66"/>
      <c r="AA12" s="66"/>
      <c r="AB12" s="66"/>
      <c r="AC12" s="66"/>
    </row>
    <row r="13" spans="1:29" x14ac:dyDescent="0.35">
      <c r="A13" s="234"/>
      <c r="B13" s="66"/>
      <c r="C13" s="66"/>
      <c r="D13" s="66"/>
      <c r="E13" s="66"/>
      <c r="F13" s="66"/>
      <c r="G13" s="66"/>
      <c r="H13" s="66"/>
      <c r="I13" s="66"/>
      <c r="J13" s="66"/>
      <c r="K13" s="66"/>
      <c r="L13" s="66"/>
      <c r="M13" s="66"/>
      <c r="N13" s="66"/>
      <c r="O13" s="66"/>
      <c r="P13" s="66"/>
      <c r="Q13" s="66"/>
      <c r="R13" s="66"/>
      <c r="S13" s="234"/>
      <c r="T13" s="234"/>
      <c r="U13" s="234"/>
      <c r="V13" s="234"/>
      <c r="W13" s="234"/>
      <c r="X13" s="234"/>
      <c r="Y13" s="66"/>
      <c r="Z13" s="66"/>
      <c r="AA13" s="66"/>
      <c r="AB13" s="66"/>
      <c r="AC13" s="66"/>
    </row>
    <row r="14" spans="1:29" x14ac:dyDescent="0.35">
      <c r="A14" s="234"/>
      <c r="B14" s="66"/>
      <c r="C14" s="66"/>
      <c r="D14" s="66"/>
      <c r="E14" s="66"/>
      <c r="F14" s="66"/>
      <c r="G14" s="66"/>
      <c r="H14" s="66"/>
      <c r="I14" s="66"/>
      <c r="J14" s="66"/>
      <c r="K14" s="66"/>
      <c r="L14" s="66"/>
      <c r="M14" s="66"/>
      <c r="N14" s="66"/>
      <c r="O14" s="66"/>
      <c r="P14" s="66"/>
      <c r="Q14" s="66"/>
      <c r="R14" s="66"/>
      <c r="S14" s="234"/>
      <c r="T14" s="234"/>
      <c r="U14" s="234"/>
      <c r="V14" s="234"/>
      <c r="W14" s="234"/>
      <c r="X14" s="234"/>
      <c r="Y14" s="66"/>
      <c r="Z14" s="66"/>
      <c r="AA14" s="66"/>
      <c r="AB14" s="66"/>
      <c r="AC14" s="66"/>
    </row>
    <row r="15" spans="1:29" s="66" customFormat="1" x14ac:dyDescent="0.35">
      <c r="A15" s="234"/>
      <c r="S15" s="234"/>
      <c r="T15" s="234"/>
      <c r="U15" s="234"/>
      <c r="V15" s="234"/>
      <c r="W15" s="234"/>
      <c r="X15" s="234"/>
    </row>
    <row r="16" spans="1:29" s="66" customFormat="1" x14ac:dyDescent="0.35">
      <c r="A16" s="234"/>
      <c r="S16" s="234"/>
      <c r="T16" s="234"/>
      <c r="U16" s="234"/>
      <c r="V16" s="234"/>
      <c r="W16" s="234"/>
      <c r="X16" s="234"/>
    </row>
    <row r="17" spans="1:29" x14ac:dyDescent="0.35">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row>
    <row r="18" spans="1:29" x14ac:dyDescent="0.35">
      <c r="A18" s="66"/>
      <c r="B18" s="66"/>
      <c r="C18" s="66"/>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row>
    <row r="19" spans="1:29" s="66" customFormat="1" x14ac:dyDescent="0.35"/>
    <row r="20" spans="1:29" s="66" customFormat="1" x14ac:dyDescent="0.35"/>
    <row r="21" spans="1:29" s="66" customFormat="1" x14ac:dyDescent="0.35"/>
    <row r="22" spans="1:29" x14ac:dyDescent="0.35">
      <c r="A22" s="66"/>
      <c r="B22" s="234"/>
      <c r="C22" s="234"/>
      <c r="D22" s="234"/>
      <c r="E22" s="234"/>
      <c r="F22" s="234"/>
      <c r="G22" s="234"/>
      <c r="H22" s="234"/>
      <c r="I22" s="234"/>
      <c r="J22" s="234"/>
      <c r="K22" s="234"/>
      <c r="L22" s="234"/>
      <c r="M22" s="234"/>
      <c r="N22" s="234"/>
      <c r="O22" s="234"/>
      <c r="P22" s="234"/>
      <c r="Q22" s="234"/>
      <c r="R22" s="234"/>
      <c r="S22" s="66"/>
      <c r="T22" s="66"/>
      <c r="U22" s="66"/>
      <c r="V22" s="66"/>
      <c r="W22" s="66"/>
      <c r="X22" s="66"/>
      <c r="Y22" s="66"/>
      <c r="Z22" s="66"/>
      <c r="AA22" s="66"/>
      <c r="AB22" s="66"/>
      <c r="AC22" s="66"/>
    </row>
    <row r="23" spans="1:29" x14ac:dyDescent="0.35">
      <c r="A23" s="66"/>
      <c r="B23" s="66" t="s">
        <v>739</v>
      </c>
      <c r="C23" s="69"/>
      <c r="D23" s="69"/>
      <c r="E23" s="69"/>
      <c r="F23" s="69"/>
      <c r="G23" s="69"/>
      <c r="H23" s="69"/>
      <c r="I23" s="69"/>
      <c r="J23" s="234"/>
      <c r="K23" s="234"/>
      <c r="L23" s="234"/>
      <c r="M23" s="234"/>
      <c r="N23" s="234"/>
      <c r="O23" s="234"/>
      <c r="P23" s="234"/>
      <c r="Q23" s="234"/>
      <c r="R23" s="234"/>
      <c r="S23" s="66"/>
      <c r="T23" s="66"/>
      <c r="U23" s="66"/>
      <c r="V23" s="66"/>
      <c r="W23" s="66"/>
      <c r="X23" s="66"/>
      <c r="Y23" s="66"/>
      <c r="Z23" s="66"/>
      <c r="AA23" s="66"/>
      <c r="AB23" s="66"/>
      <c r="AC23" s="66"/>
    </row>
    <row r="24" spans="1:29" x14ac:dyDescent="0.35">
      <c r="B24" s="190" t="s">
        <v>738</v>
      </c>
      <c r="C24" s="236">
        <v>3</v>
      </c>
      <c r="D24" s="236">
        <v>4</v>
      </c>
      <c r="E24" s="236">
        <v>5</v>
      </c>
      <c r="F24" s="236">
        <v>6</v>
      </c>
      <c r="G24" s="236">
        <v>7</v>
      </c>
      <c r="H24" s="236">
        <v>8</v>
      </c>
      <c r="I24" s="236">
        <v>9</v>
      </c>
      <c r="J24" s="234"/>
      <c r="K24" s="234"/>
      <c r="L24" s="234"/>
      <c r="M24" s="234"/>
      <c r="N24" s="234"/>
      <c r="O24" s="234"/>
      <c r="P24" s="234"/>
      <c r="Q24" s="234"/>
      <c r="R24" s="234"/>
      <c r="S24" s="66"/>
      <c r="T24" s="66"/>
      <c r="U24" s="66"/>
      <c r="V24" s="66"/>
      <c r="W24" s="66"/>
      <c r="X24" s="66"/>
      <c r="Y24" s="66"/>
      <c r="Z24" s="66"/>
      <c r="AA24" s="66"/>
      <c r="AB24" s="66"/>
      <c r="AC24" s="66"/>
    </row>
    <row r="25" spans="1:29" x14ac:dyDescent="0.35">
      <c r="B25" s="190" t="s">
        <v>737</v>
      </c>
      <c r="C25" s="177">
        <v>7</v>
      </c>
      <c r="D25" s="177">
        <v>3</v>
      </c>
      <c r="E25" s="177">
        <v>3</v>
      </c>
      <c r="F25" s="177">
        <v>1</v>
      </c>
      <c r="G25" s="177">
        <v>0</v>
      </c>
      <c r="H25" s="114">
        <v>0</v>
      </c>
      <c r="I25" s="177">
        <v>1</v>
      </c>
      <c r="J25" s="66"/>
      <c r="K25" s="66"/>
      <c r="L25" s="66"/>
      <c r="M25" s="66"/>
      <c r="N25" s="66"/>
      <c r="O25" s="66"/>
      <c r="P25" s="66"/>
      <c r="Q25" s="66"/>
      <c r="R25" s="66"/>
      <c r="S25" s="66"/>
      <c r="U25" s="66"/>
      <c r="V25" s="66"/>
      <c r="W25" s="66"/>
      <c r="X25" s="66"/>
      <c r="Y25" s="66"/>
      <c r="Z25" s="66"/>
      <c r="AA25" s="66"/>
      <c r="AB25" s="66"/>
      <c r="AC25" s="66"/>
    </row>
    <row r="26" spans="1:29" x14ac:dyDescent="0.35">
      <c r="B26" s="72" t="s">
        <v>25</v>
      </c>
      <c r="C26" s="72">
        <f t="shared" ref="C26:I26" si="1">+C24*C25</f>
        <v>21</v>
      </c>
      <c r="D26" s="72">
        <f t="shared" si="1"/>
        <v>12</v>
      </c>
      <c r="E26" s="72">
        <f t="shared" si="1"/>
        <v>15</v>
      </c>
      <c r="F26" s="72">
        <f t="shared" si="1"/>
        <v>6</v>
      </c>
      <c r="G26" s="72">
        <f t="shared" si="1"/>
        <v>0</v>
      </c>
      <c r="H26" s="72">
        <f t="shared" si="1"/>
        <v>0</v>
      </c>
      <c r="I26" s="72">
        <f t="shared" si="1"/>
        <v>9</v>
      </c>
      <c r="J26" s="66"/>
      <c r="K26" s="66"/>
      <c r="L26" s="66"/>
      <c r="M26" s="66"/>
      <c r="N26" s="66"/>
      <c r="O26" s="66"/>
      <c r="P26" s="66"/>
      <c r="Q26" s="66"/>
      <c r="R26" s="66"/>
      <c r="S26" s="66"/>
      <c r="T26" s="66"/>
      <c r="U26" s="66"/>
      <c r="V26" s="66"/>
      <c r="W26" s="66"/>
      <c r="X26" s="66"/>
      <c r="Y26" s="66"/>
      <c r="Z26" s="66"/>
      <c r="AA26" s="66"/>
      <c r="AB26" s="66"/>
      <c r="AC26" s="66"/>
    </row>
    <row r="27" spans="1:29" s="66" customFormat="1" x14ac:dyDescent="0.35">
      <c r="B27" s="324"/>
      <c r="C27" s="324"/>
      <c r="D27" s="324"/>
      <c r="E27" s="324"/>
      <c r="F27" s="324"/>
      <c r="G27" s="324"/>
      <c r="H27" s="324"/>
      <c r="I27" s="324"/>
    </row>
    <row r="28" spans="1:29" x14ac:dyDescent="0.35">
      <c r="J28" s="66"/>
      <c r="K28" s="66"/>
      <c r="L28" s="66"/>
      <c r="N28" s="66"/>
      <c r="O28" s="66"/>
      <c r="P28" s="66"/>
      <c r="Q28" s="66"/>
      <c r="R28" s="66"/>
      <c r="S28" s="66"/>
      <c r="T28" s="66"/>
      <c r="U28" s="66"/>
      <c r="V28" s="66"/>
      <c r="W28" s="66"/>
      <c r="X28" s="66"/>
      <c r="Y28" s="66"/>
      <c r="Z28" s="66"/>
      <c r="AA28" s="66"/>
      <c r="AB28" s="66"/>
      <c r="AC28" s="66"/>
    </row>
    <row r="29" spans="1:29" s="66" customFormat="1" x14ac:dyDescent="0.35"/>
    <row r="30" spans="1:29" s="66" customFormat="1" x14ac:dyDescent="0.35"/>
    <row r="31" spans="1:29" s="66" customFormat="1" x14ac:dyDescent="0.35"/>
    <row r="32" spans="1:29" s="66" customFormat="1" x14ac:dyDescent="0.35"/>
    <row r="33" spans="1:29" s="66" customFormat="1" x14ac:dyDescent="0.35"/>
    <row r="34" spans="1:29" x14ac:dyDescent="0.35">
      <c r="J34" s="66"/>
      <c r="K34" s="66"/>
      <c r="L34" s="66"/>
      <c r="M34" s="66"/>
      <c r="N34" s="66"/>
      <c r="O34" s="66"/>
      <c r="P34" s="66"/>
      <c r="Q34" s="66"/>
      <c r="R34" s="66"/>
      <c r="S34" s="66"/>
      <c r="T34" s="66"/>
      <c r="U34" s="66"/>
      <c r="V34" s="66"/>
      <c r="W34" s="66"/>
      <c r="X34" s="66"/>
      <c r="Y34" s="66"/>
      <c r="Z34" s="66"/>
      <c r="AA34" s="66"/>
      <c r="AB34" s="66"/>
      <c r="AC34" s="66"/>
    </row>
    <row r="35" spans="1:29" x14ac:dyDescent="0.35">
      <c r="J35" s="66"/>
      <c r="K35" s="66"/>
      <c r="R35" s="66"/>
      <c r="S35" s="66"/>
      <c r="T35" s="66"/>
      <c r="U35" s="66"/>
      <c r="V35" s="66"/>
      <c r="W35" s="66"/>
      <c r="X35" s="66"/>
      <c r="Y35" s="66"/>
      <c r="Z35" s="66"/>
      <c r="AA35" s="66"/>
      <c r="AB35" s="66"/>
      <c r="AC35" s="66"/>
    </row>
    <row r="36" spans="1:29" x14ac:dyDescent="0.35">
      <c r="R36" s="66"/>
      <c r="S36" s="66"/>
      <c r="T36" s="66"/>
      <c r="U36" s="66"/>
      <c r="V36" s="66"/>
      <c r="W36" s="66"/>
      <c r="X36" s="66"/>
      <c r="Y36" s="66"/>
      <c r="Z36" s="66"/>
      <c r="AA36" s="66"/>
      <c r="AB36" s="66"/>
      <c r="AC36" s="66"/>
    </row>
    <row r="37" spans="1:29" x14ac:dyDescent="0.35">
      <c r="B37" s="66" t="s">
        <v>740</v>
      </c>
      <c r="C37" s="66"/>
      <c r="D37" s="66"/>
      <c r="E37" s="66"/>
      <c r="F37" s="66"/>
      <c r="G37" s="66"/>
      <c r="H37" s="66"/>
      <c r="I37" s="66"/>
      <c r="J37" s="66"/>
      <c r="R37" s="66"/>
      <c r="S37" s="66"/>
      <c r="T37" s="66"/>
      <c r="U37" s="66"/>
      <c r="V37" s="66"/>
      <c r="W37" s="66"/>
      <c r="X37" s="66"/>
      <c r="Y37" s="66"/>
      <c r="Z37" s="66"/>
      <c r="AA37" s="66"/>
      <c r="AB37" s="66"/>
      <c r="AC37" s="66"/>
    </row>
    <row r="38" spans="1:29" x14ac:dyDescent="0.35">
      <c r="C38" s="66" t="s">
        <v>731</v>
      </c>
      <c r="D38" s="66" t="s">
        <v>594</v>
      </c>
      <c r="E38" s="234" t="s">
        <v>595</v>
      </c>
      <c r="F38" s="234" t="s">
        <v>596</v>
      </c>
      <c r="R38" s="66"/>
      <c r="S38" s="66"/>
      <c r="T38" s="66"/>
      <c r="U38" s="66"/>
      <c r="V38" s="66"/>
      <c r="W38" s="66"/>
      <c r="X38" s="66"/>
      <c r="Y38" s="66"/>
      <c r="Z38" s="66"/>
      <c r="AA38" s="66"/>
      <c r="AB38" s="66"/>
      <c r="AC38" s="66"/>
    </row>
    <row r="39" spans="1:29" x14ac:dyDescent="0.35">
      <c r="A39" s="66"/>
      <c r="B39" s="66" t="s">
        <v>490</v>
      </c>
      <c r="C39" s="71">
        <f>+P47</f>
        <v>0.67500000000000004</v>
      </c>
      <c r="D39" s="71">
        <f>+P48</f>
        <v>1.4</v>
      </c>
      <c r="E39" s="71">
        <f>+P50</f>
        <v>4.2</v>
      </c>
      <c r="F39" s="71">
        <f>+R52</f>
        <v>1.5</v>
      </c>
      <c r="G39" s="71"/>
      <c r="R39" s="66"/>
      <c r="S39" s="66"/>
      <c r="T39" s="66"/>
      <c r="U39" s="66"/>
      <c r="V39" s="66"/>
      <c r="W39" s="66"/>
      <c r="X39" s="66"/>
      <c r="Y39" s="66"/>
      <c r="Z39" s="66"/>
      <c r="AA39" s="66"/>
      <c r="AB39" s="66"/>
      <c r="AC39" s="66"/>
    </row>
    <row r="40" spans="1:29" x14ac:dyDescent="0.35">
      <c r="A40" s="66"/>
      <c r="R40" s="234"/>
      <c r="S40" s="66"/>
      <c r="T40" s="66"/>
      <c r="U40" s="66"/>
      <c r="V40" s="66"/>
      <c r="W40" s="66"/>
      <c r="X40" s="66"/>
      <c r="Y40" s="66"/>
      <c r="Z40" s="66"/>
      <c r="AA40" s="66"/>
      <c r="AB40" s="66"/>
      <c r="AC40" s="66"/>
    </row>
    <row r="41" spans="1:29" x14ac:dyDescent="0.35">
      <c r="A41" s="66"/>
      <c r="R41" s="234"/>
      <c r="S41" s="66"/>
      <c r="T41" s="66"/>
      <c r="U41" s="66"/>
      <c r="V41" s="66"/>
      <c r="W41" s="66"/>
      <c r="X41" s="66"/>
      <c r="Y41" s="66"/>
      <c r="Z41" s="66"/>
      <c r="AA41" s="66"/>
      <c r="AB41" s="66"/>
      <c r="AC41" s="66"/>
    </row>
    <row r="42" spans="1:29" x14ac:dyDescent="0.35">
      <c r="A42" s="248" t="s">
        <v>1196</v>
      </c>
      <c r="R42" s="234"/>
      <c r="S42" s="66"/>
      <c r="T42" s="66"/>
      <c r="U42" s="66"/>
      <c r="V42" s="66"/>
      <c r="W42" s="66"/>
      <c r="X42" s="66"/>
      <c r="Y42" s="66"/>
      <c r="Z42" s="66"/>
      <c r="AA42" s="66"/>
      <c r="AB42" s="66"/>
      <c r="AC42" s="66"/>
    </row>
    <row r="43" spans="1:29" x14ac:dyDescent="0.35">
      <c r="A43" s="66"/>
      <c r="R43" s="66"/>
      <c r="S43" s="66"/>
      <c r="T43" s="66"/>
      <c r="U43" s="66"/>
      <c r="V43" s="66"/>
      <c r="W43" s="66"/>
      <c r="X43" s="66"/>
      <c r="Y43" s="66"/>
      <c r="Z43" s="66"/>
      <c r="AA43" s="66"/>
      <c r="AB43" s="66"/>
      <c r="AC43" s="66"/>
    </row>
    <row r="44" spans="1:29" s="66" customFormat="1" x14ac:dyDescent="0.35">
      <c r="A44" s="543"/>
      <c r="B44" s="686" t="s">
        <v>736</v>
      </c>
      <c r="C44" s="543"/>
      <c r="D44" s="543"/>
      <c r="E44" s="543"/>
      <c r="F44" s="543"/>
      <c r="G44" s="543"/>
      <c r="H44" s="543"/>
      <c r="I44" s="543"/>
      <c r="J44" s="543"/>
      <c r="K44" s="543"/>
      <c r="L44" s="543"/>
      <c r="M44" s="543"/>
      <c r="N44" s="543"/>
      <c r="O44" s="543"/>
      <c r="P44" s="543"/>
      <c r="Q44" s="543"/>
      <c r="R44" s="543"/>
    </row>
    <row r="45" spans="1:29" x14ac:dyDescent="0.35">
      <c r="A45" s="687" t="s">
        <v>1202</v>
      </c>
      <c r="B45" s="543"/>
      <c r="C45" s="543"/>
      <c r="D45" s="543"/>
      <c r="E45" s="543"/>
      <c r="F45" s="543"/>
      <c r="G45" s="543"/>
      <c r="H45" s="543"/>
      <c r="I45" s="543"/>
      <c r="J45" s="543"/>
      <c r="K45" s="543"/>
      <c r="L45" s="543"/>
      <c r="M45" s="543"/>
      <c r="N45" s="543"/>
      <c r="O45" s="543"/>
      <c r="P45" s="543"/>
      <c r="Q45" s="543"/>
      <c r="R45" s="543"/>
      <c r="S45" s="66"/>
      <c r="T45" s="66"/>
      <c r="U45" s="66"/>
      <c r="V45" s="66"/>
      <c r="W45" s="66"/>
      <c r="X45" s="66"/>
      <c r="Y45" s="66"/>
      <c r="Z45" s="66"/>
      <c r="AA45" s="66"/>
      <c r="AB45" s="66"/>
      <c r="AC45" s="66"/>
    </row>
    <row r="46" spans="1:29" x14ac:dyDescent="0.35">
      <c r="A46" s="687" t="s">
        <v>1176</v>
      </c>
      <c r="B46" s="543"/>
      <c r="C46" s="566" t="s">
        <v>0</v>
      </c>
      <c r="D46" s="566" t="s">
        <v>1</v>
      </c>
      <c r="E46" s="566" t="s">
        <v>2</v>
      </c>
      <c r="F46" s="566" t="s">
        <v>3</v>
      </c>
      <c r="G46" s="566" t="s">
        <v>4</v>
      </c>
      <c r="H46" s="566" t="s">
        <v>5</v>
      </c>
      <c r="I46" s="566" t="s">
        <v>6</v>
      </c>
      <c r="J46" s="566" t="s">
        <v>7</v>
      </c>
      <c r="K46" s="566" t="s">
        <v>8</v>
      </c>
      <c r="L46" s="566" t="s">
        <v>9</v>
      </c>
      <c r="M46" s="566" t="s">
        <v>10</v>
      </c>
      <c r="N46" s="566" t="s">
        <v>11</v>
      </c>
      <c r="O46" s="566" t="s">
        <v>12</v>
      </c>
      <c r="P46" s="566" t="s">
        <v>250</v>
      </c>
      <c r="Q46" s="566"/>
      <c r="R46" s="543"/>
      <c r="S46" s="66"/>
      <c r="T46" s="66"/>
      <c r="U46" s="66"/>
      <c r="V46" s="66"/>
      <c r="W46" s="66"/>
      <c r="X46" s="66"/>
      <c r="Y46" s="66"/>
      <c r="Z46" s="66"/>
      <c r="AA46" s="66"/>
      <c r="AB46" s="66"/>
      <c r="AC46" s="66"/>
    </row>
    <row r="47" spans="1:29" x14ac:dyDescent="0.35">
      <c r="A47" s="687"/>
      <c r="B47" s="597" t="s">
        <v>731</v>
      </c>
      <c r="C47" s="598" t="s">
        <v>732</v>
      </c>
      <c r="D47" s="598" t="s">
        <v>732</v>
      </c>
      <c r="E47" s="598" t="s">
        <v>732</v>
      </c>
      <c r="F47" s="598">
        <v>1</v>
      </c>
      <c r="G47" s="598">
        <v>20</v>
      </c>
      <c r="H47" s="598">
        <v>1</v>
      </c>
      <c r="I47" s="598">
        <v>1</v>
      </c>
      <c r="J47" s="598">
        <v>4</v>
      </c>
      <c r="K47" s="598" t="s">
        <v>732</v>
      </c>
      <c r="L47" s="598" t="s">
        <v>732</v>
      </c>
      <c r="M47" s="598" t="s">
        <v>732</v>
      </c>
      <c r="N47" s="598" t="s">
        <v>732</v>
      </c>
      <c r="O47" s="598">
        <f>SUM(C47:N47)</f>
        <v>27</v>
      </c>
      <c r="P47" s="598">
        <f>+O47/40</f>
        <v>0.67500000000000004</v>
      </c>
      <c r="Q47" s="566"/>
      <c r="R47" s="543"/>
      <c r="S47" s="66"/>
      <c r="T47" s="66"/>
      <c r="U47" s="66"/>
      <c r="V47" s="66"/>
      <c r="W47" s="66"/>
      <c r="X47" s="66"/>
      <c r="Y47" s="66"/>
      <c r="Z47" s="66"/>
      <c r="AA47" s="66"/>
      <c r="AB47" s="66"/>
      <c r="AC47" s="66"/>
    </row>
    <row r="48" spans="1:29" x14ac:dyDescent="0.35">
      <c r="A48" s="543"/>
      <c r="B48" s="597" t="s">
        <v>594</v>
      </c>
      <c r="C48" s="598" t="s">
        <v>732</v>
      </c>
      <c r="D48" s="598" t="s">
        <v>732</v>
      </c>
      <c r="E48" s="598" t="s">
        <v>732</v>
      </c>
      <c r="F48" s="598">
        <v>6</v>
      </c>
      <c r="G48" s="598">
        <v>5</v>
      </c>
      <c r="H48" s="598">
        <v>3</v>
      </c>
      <c r="I48" s="598">
        <v>5</v>
      </c>
      <c r="J48" s="598">
        <v>6</v>
      </c>
      <c r="K48" s="598">
        <v>3</v>
      </c>
      <c r="L48" s="598" t="s">
        <v>732</v>
      </c>
      <c r="M48" s="598" t="s">
        <v>732</v>
      </c>
      <c r="N48" s="598" t="s">
        <v>732</v>
      </c>
      <c r="O48" s="598">
        <f>SUM(C48:N48)</f>
        <v>28</v>
      </c>
      <c r="P48" s="598">
        <f>+O48/20</f>
        <v>1.4</v>
      </c>
      <c r="Q48" s="566"/>
      <c r="R48" s="543"/>
      <c r="S48" s="66"/>
      <c r="T48" s="66"/>
      <c r="U48" s="66"/>
      <c r="V48" s="66"/>
      <c r="W48" s="66"/>
      <c r="X48" s="66"/>
      <c r="Y48" s="66"/>
      <c r="Z48" s="66"/>
      <c r="AA48" s="66"/>
      <c r="AB48" s="66"/>
      <c r="AC48" s="66"/>
    </row>
    <row r="49" spans="1:29" x14ac:dyDescent="0.35">
      <c r="A49" s="543"/>
      <c r="B49" s="597" t="s">
        <v>645</v>
      </c>
      <c r="C49" s="598"/>
      <c r="D49" s="598"/>
      <c r="E49" s="598"/>
      <c r="F49" s="598">
        <v>4</v>
      </c>
      <c r="G49" s="598">
        <v>27</v>
      </c>
      <c r="H49" s="598">
        <v>17</v>
      </c>
      <c r="I49" s="598">
        <v>6</v>
      </c>
      <c r="J49" s="598">
        <v>12</v>
      </c>
      <c r="K49" s="598">
        <v>9</v>
      </c>
      <c r="L49" s="598"/>
      <c r="M49" s="598"/>
      <c r="N49" s="598"/>
      <c r="O49" s="598"/>
      <c r="P49" s="598"/>
      <c r="Q49" s="566"/>
      <c r="R49" s="543"/>
      <c r="S49" s="66"/>
      <c r="T49" s="66"/>
      <c r="U49" s="66"/>
      <c r="V49" s="66"/>
      <c r="W49" s="66"/>
      <c r="X49" s="66"/>
      <c r="Y49" s="66"/>
      <c r="Z49" s="66"/>
      <c r="AA49" s="66"/>
      <c r="AB49" s="66"/>
      <c r="AC49" s="66"/>
    </row>
    <row r="50" spans="1:29" x14ac:dyDescent="0.35">
      <c r="A50" s="650" t="s">
        <v>554</v>
      </c>
      <c r="B50" s="687" t="s">
        <v>595</v>
      </c>
      <c r="C50" s="688">
        <f>+C49+SUM(C55:C59)</f>
        <v>0</v>
      </c>
      <c r="D50" s="688">
        <f t="shared" ref="D50:N50" si="2">+D49+SUM(D55:D59)</f>
        <v>0</v>
      </c>
      <c r="E50" s="688">
        <f t="shared" si="2"/>
        <v>0</v>
      </c>
      <c r="F50" s="688">
        <f t="shared" si="2"/>
        <v>8</v>
      </c>
      <c r="G50" s="688">
        <f t="shared" si="2"/>
        <v>30</v>
      </c>
      <c r="H50" s="688">
        <f t="shared" si="2"/>
        <v>17</v>
      </c>
      <c r="I50" s="688">
        <f t="shared" si="2"/>
        <v>6</v>
      </c>
      <c r="J50" s="688">
        <f t="shared" si="2"/>
        <v>14</v>
      </c>
      <c r="K50" s="688">
        <f t="shared" si="2"/>
        <v>9</v>
      </c>
      <c r="L50" s="688">
        <f t="shared" si="2"/>
        <v>0</v>
      </c>
      <c r="M50" s="688">
        <f t="shared" si="2"/>
        <v>0</v>
      </c>
      <c r="N50" s="688">
        <f t="shared" si="2"/>
        <v>0</v>
      </c>
      <c r="O50" s="688">
        <f>SUM(C50:N50)</f>
        <v>84</v>
      </c>
      <c r="P50" s="566">
        <f>+O50/20</f>
        <v>4.2</v>
      </c>
      <c r="Q50" s="566"/>
      <c r="R50" s="543"/>
      <c r="S50" s="66"/>
      <c r="T50" s="66"/>
      <c r="U50" s="66"/>
      <c r="V50" s="66"/>
      <c r="W50" s="66"/>
      <c r="X50" s="66"/>
      <c r="Y50" s="66"/>
      <c r="Z50" s="66"/>
      <c r="AA50" s="66"/>
      <c r="AB50" s="66"/>
      <c r="AC50" s="66"/>
    </row>
    <row r="51" spans="1:29" x14ac:dyDescent="0.35">
      <c r="A51" s="543"/>
      <c r="B51" s="687" t="s">
        <v>733</v>
      </c>
      <c r="C51" s="688">
        <f>+SUM(C60:C69)</f>
        <v>0</v>
      </c>
      <c r="D51" s="688">
        <f t="shared" ref="D51:N51" si="3">+SUM(D60:D69)</f>
        <v>0</v>
      </c>
      <c r="E51" s="688">
        <f t="shared" si="3"/>
        <v>0</v>
      </c>
      <c r="F51" s="688">
        <f t="shared" si="3"/>
        <v>1</v>
      </c>
      <c r="G51" s="688">
        <f t="shared" si="3"/>
        <v>9</v>
      </c>
      <c r="H51" s="688">
        <f t="shared" si="3"/>
        <v>3</v>
      </c>
      <c r="I51" s="688">
        <f t="shared" si="3"/>
        <v>0</v>
      </c>
      <c r="J51" s="688">
        <f t="shared" si="3"/>
        <v>2</v>
      </c>
      <c r="K51" s="688">
        <f t="shared" si="3"/>
        <v>0</v>
      </c>
      <c r="L51" s="688">
        <f t="shared" si="3"/>
        <v>0</v>
      </c>
      <c r="M51" s="688">
        <f t="shared" si="3"/>
        <v>0</v>
      </c>
      <c r="N51" s="688">
        <f t="shared" si="3"/>
        <v>0</v>
      </c>
      <c r="O51" s="688">
        <f t="shared" ref="O51:O53" si="4">SUM(C51:N51)</f>
        <v>15</v>
      </c>
      <c r="P51" s="566">
        <f>+O51/10</f>
        <v>1.5</v>
      </c>
      <c r="Q51" s="566"/>
      <c r="R51" s="543"/>
      <c r="S51" s="66"/>
      <c r="T51" s="66"/>
      <c r="U51" s="66"/>
      <c r="V51" s="66"/>
      <c r="W51" s="66"/>
      <c r="X51" s="66"/>
      <c r="Y51" s="66"/>
      <c r="Z51" s="66"/>
      <c r="AA51" s="66"/>
      <c r="AB51" s="66"/>
      <c r="AC51" s="66"/>
    </row>
    <row r="52" spans="1:29" x14ac:dyDescent="0.35">
      <c r="A52" s="543"/>
      <c r="B52" s="687" t="s">
        <v>734</v>
      </c>
      <c r="C52" s="688">
        <f>+SUM(C70:C71)</f>
        <v>0</v>
      </c>
      <c r="D52" s="688">
        <f t="shared" ref="D52:N52" si="5">+SUM(D70:D71)</f>
        <v>0</v>
      </c>
      <c r="E52" s="688">
        <f t="shared" si="5"/>
        <v>0</v>
      </c>
      <c r="F52" s="688">
        <f t="shared" si="5"/>
        <v>1</v>
      </c>
      <c r="G52" s="688">
        <f t="shared" si="5"/>
        <v>2</v>
      </c>
      <c r="H52" s="688">
        <f t="shared" si="5"/>
        <v>0</v>
      </c>
      <c r="I52" s="688">
        <f t="shared" si="5"/>
        <v>0</v>
      </c>
      <c r="J52" s="688">
        <f t="shared" si="5"/>
        <v>0</v>
      </c>
      <c r="K52" s="688">
        <f t="shared" si="5"/>
        <v>0</v>
      </c>
      <c r="L52" s="688">
        <f t="shared" si="5"/>
        <v>0</v>
      </c>
      <c r="M52" s="688">
        <f t="shared" si="5"/>
        <v>0</v>
      </c>
      <c r="N52" s="688">
        <f t="shared" si="5"/>
        <v>0</v>
      </c>
      <c r="O52" s="688">
        <f t="shared" si="4"/>
        <v>3</v>
      </c>
      <c r="P52" s="566">
        <f>+O52/2</f>
        <v>1.5</v>
      </c>
      <c r="Q52" s="689" t="s">
        <v>596</v>
      </c>
      <c r="R52" s="616">
        <f>+(O51+O52)/12</f>
        <v>1.5</v>
      </c>
      <c r="S52" s="66"/>
      <c r="T52" s="66"/>
      <c r="U52" s="66"/>
      <c r="V52" s="66"/>
      <c r="W52" s="66"/>
      <c r="X52" s="66"/>
      <c r="Y52" s="66"/>
      <c r="Z52" s="66"/>
      <c r="AA52" s="66"/>
      <c r="AB52" s="66"/>
      <c r="AC52" s="66"/>
    </row>
    <row r="53" spans="1:29" x14ac:dyDescent="0.35">
      <c r="A53" s="543"/>
      <c r="B53" s="543" t="s">
        <v>12</v>
      </c>
      <c r="C53" s="566">
        <f>+SUM(C50:C52)+SUM(C47:C48)</f>
        <v>0</v>
      </c>
      <c r="D53" s="566">
        <f t="shared" ref="D53:N53" si="6">+SUM(D50:D52)+SUM(D47:D48)</f>
        <v>0</v>
      </c>
      <c r="E53" s="566">
        <f t="shared" si="6"/>
        <v>0</v>
      </c>
      <c r="F53" s="566">
        <f t="shared" si="6"/>
        <v>17</v>
      </c>
      <c r="G53" s="566">
        <f t="shared" si="6"/>
        <v>66</v>
      </c>
      <c r="H53" s="566">
        <f t="shared" si="6"/>
        <v>24</v>
      </c>
      <c r="I53" s="566">
        <f t="shared" si="6"/>
        <v>12</v>
      </c>
      <c r="J53" s="566">
        <f t="shared" si="6"/>
        <v>26</v>
      </c>
      <c r="K53" s="566">
        <f t="shared" si="6"/>
        <v>12</v>
      </c>
      <c r="L53" s="566">
        <f t="shared" si="6"/>
        <v>0</v>
      </c>
      <c r="M53" s="566">
        <f t="shared" si="6"/>
        <v>0</v>
      </c>
      <c r="N53" s="566">
        <f t="shared" si="6"/>
        <v>0</v>
      </c>
      <c r="O53" s="688">
        <f t="shared" si="4"/>
        <v>157</v>
      </c>
      <c r="P53" s="566"/>
      <c r="Q53" s="566"/>
      <c r="R53" s="543"/>
      <c r="S53" s="66"/>
      <c r="T53" s="66"/>
      <c r="U53" s="66"/>
      <c r="V53" s="66"/>
      <c r="W53" s="66"/>
      <c r="X53" s="66"/>
      <c r="Y53" s="66"/>
      <c r="Z53" s="66"/>
      <c r="AA53" s="66"/>
      <c r="AB53" s="66"/>
      <c r="AC53" s="66"/>
    </row>
    <row r="54" spans="1:29" x14ac:dyDescent="0.35">
      <c r="A54" s="543"/>
      <c r="B54" s="543"/>
      <c r="C54" s="566"/>
      <c r="D54" s="566"/>
      <c r="E54" s="566"/>
      <c r="F54" s="566"/>
      <c r="G54" s="566"/>
      <c r="H54" s="566"/>
      <c r="I54" s="566"/>
      <c r="J54" s="566"/>
      <c r="K54" s="566"/>
      <c r="L54" s="566"/>
      <c r="M54" s="566"/>
      <c r="N54" s="566"/>
      <c r="O54" s="566"/>
      <c r="P54" s="566"/>
      <c r="Q54" s="566"/>
      <c r="R54" s="543"/>
      <c r="S54" s="66"/>
      <c r="T54" s="66"/>
      <c r="U54" s="66"/>
      <c r="V54" s="66"/>
      <c r="W54" s="66"/>
      <c r="X54" s="66"/>
      <c r="Y54" s="66"/>
      <c r="Z54" s="66"/>
      <c r="AA54" s="66"/>
      <c r="AB54" s="66"/>
      <c r="AC54" s="66"/>
    </row>
    <row r="55" spans="1:29" x14ac:dyDescent="0.35">
      <c r="A55" s="543"/>
      <c r="B55" s="543">
        <v>1995</v>
      </c>
      <c r="C55" s="566"/>
      <c r="D55" s="566"/>
      <c r="E55" s="566"/>
      <c r="F55" s="566">
        <v>2</v>
      </c>
      <c r="G55" s="566"/>
      <c r="H55" s="566"/>
      <c r="I55" s="566"/>
      <c r="J55" s="566">
        <v>1</v>
      </c>
      <c r="K55" s="566"/>
      <c r="L55" s="566"/>
      <c r="M55" s="566"/>
      <c r="N55" s="566"/>
      <c r="O55" s="566"/>
      <c r="P55" s="613"/>
      <c r="Q55" s="613" t="s">
        <v>1201</v>
      </c>
      <c r="R55" s="543"/>
      <c r="S55" s="66"/>
      <c r="T55" s="66"/>
      <c r="U55" s="66"/>
      <c r="V55" s="66"/>
      <c r="W55" s="66"/>
      <c r="X55" s="66"/>
      <c r="Y55" s="66"/>
      <c r="Z55" s="66"/>
      <c r="AA55" s="66"/>
      <c r="AB55" s="66"/>
      <c r="AC55" s="66"/>
    </row>
    <row r="56" spans="1:29" x14ac:dyDescent="0.35">
      <c r="A56" s="543"/>
      <c r="B56" s="543">
        <v>1996</v>
      </c>
      <c r="C56" s="566"/>
      <c r="D56" s="566"/>
      <c r="E56" s="566"/>
      <c r="F56" s="566">
        <v>2</v>
      </c>
      <c r="G56" s="566"/>
      <c r="H56" s="566"/>
      <c r="I56" s="566"/>
      <c r="J56" s="566"/>
      <c r="K56" s="566"/>
      <c r="L56" s="566"/>
      <c r="M56" s="566"/>
      <c r="N56" s="566"/>
      <c r="O56" s="566"/>
      <c r="P56" s="613"/>
      <c r="Q56" s="613" t="s">
        <v>1200</v>
      </c>
      <c r="R56" s="543"/>
      <c r="S56" s="66"/>
      <c r="T56" s="66"/>
      <c r="U56" s="66"/>
      <c r="V56" s="66"/>
      <c r="W56" s="66"/>
      <c r="X56" s="66"/>
      <c r="Y56" s="66"/>
      <c r="Z56" s="66"/>
      <c r="AA56" s="66"/>
      <c r="AB56" s="66"/>
      <c r="AC56" s="66"/>
    </row>
    <row r="57" spans="1:29" x14ac:dyDescent="0.35">
      <c r="A57" s="543"/>
      <c r="B57" s="543">
        <v>1997</v>
      </c>
      <c r="C57" s="566"/>
      <c r="D57" s="566"/>
      <c r="E57" s="566"/>
      <c r="F57" s="566"/>
      <c r="G57" s="566"/>
      <c r="H57" s="566"/>
      <c r="I57" s="566"/>
      <c r="J57" s="566"/>
      <c r="K57" s="566"/>
      <c r="L57" s="566"/>
      <c r="M57" s="566"/>
      <c r="N57" s="566"/>
      <c r="O57" s="566"/>
      <c r="P57" s="613"/>
      <c r="Q57" s="613"/>
      <c r="R57" s="543"/>
      <c r="S57" s="66"/>
      <c r="T57" s="66"/>
      <c r="U57" s="66"/>
      <c r="V57" s="66"/>
      <c r="W57" s="66"/>
      <c r="X57" s="66"/>
      <c r="Y57" s="66"/>
      <c r="Z57" s="66"/>
      <c r="AA57" s="66"/>
      <c r="AB57" s="66"/>
      <c r="AC57" s="66"/>
    </row>
    <row r="58" spans="1:29" x14ac:dyDescent="0.35">
      <c r="A58" s="543"/>
      <c r="B58" s="543">
        <v>1998</v>
      </c>
      <c r="C58" s="566"/>
      <c r="D58" s="566"/>
      <c r="E58" s="566"/>
      <c r="F58" s="566"/>
      <c r="G58" s="566">
        <v>1</v>
      </c>
      <c r="H58" s="566"/>
      <c r="I58" s="566"/>
      <c r="J58" s="566"/>
      <c r="K58" s="566"/>
      <c r="L58" s="566"/>
      <c r="M58" s="566"/>
      <c r="N58" s="566"/>
      <c r="O58" s="566"/>
      <c r="P58" s="613"/>
      <c r="Q58" s="613"/>
      <c r="R58" s="543"/>
      <c r="S58" s="66"/>
      <c r="T58" s="66"/>
      <c r="U58" s="66"/>
      <c r="V58" s="66"/>
      <c r="W58" s="66"/>
      <c r="X58" s="66"/>
      <c r="Y58" s="66"/>
      <c r="Z58" s="66"/>
      <c r="AA58" s="66"/>
      <c r="AB58" s="66"/>
      <c r="AC58" s="66"/>
    </row>
    <row r="59" spans="1:29" x14ac:dyDescent="0.35">
      <c r="A59" s="543"/>
      <c r="B59" s="543">
        <v>1999</v>
      </c>
      <c r="C59" s="566"/>
      <c r="D59" s="566"/>
      <c r="E59" s="566"/>
      <c r="F59" s="566"/>
      <c r="G59" s="566">
        <v>2</v>
      </c>
      <c r="H59" s="566"/>
      <c r="I59" s="566"/>
      <c r="J59" s="566">
        <v>1</v>
      </c>
      <c r="K59" s="566"/>
      <c r="L59" s="566"/>
      <c r="M59" s="566"/>
      <c r="N59" s="566"/>
      <c r="O59" s="566"/>
      <c r="P59" s="613"/>
      <c r="Q59" s="613"/>
      <c r="R59" s="543"/>
      <c r="S59" s="66"/>
      <c r="T59" s="66"/>
      <c r="U59" s="66"/>
      <c r="V59" s="66"/>
      <c r="W59" s="66"/>
      <c r="X59" s="66"/>
      <c r="Y59" s="66"/>
      <c r="Z59" s="66"/>
      <c r="AA59" s="66"/>
      <c r="AB59" s="66"/>
      <c r="AC59" s="66"/>
    </row>
    <row r="60" spans="1:29" x14ac:dyDescent="0.35">
      <c r="A60" s="543"/>
      <c r="B60" s="543">
        <v>2000</v>
      </c>
      <c r="C60" s="566"/>
      <c r="D60" s="566"/>
      <c r="E60" s="566"/>
      <c r="F60" s="566"/>
      <c r="G60" s="566">
        <v>3</v>
      </c>
      <c r="H60" s="566"/>
      <c r="I60" s="566"/>
      <c r="J60" s="566"/>
      <c r="K60" s="566"/>
      <c r="L60" s="566"/>
      <c r="M60" s="566"/>
      <c r="N60" s="566"/>
      <c r="O60" s="566"/>
      <c r="P60" s="613"/>
      <c r="Q60" s="613" t="s">
        <v>1199</v>
      </c>
      <c r="R60" s="543"/>
      <c r="S60" s="66"/>
      <c r="T60" s="66"/>
      <c r="U60" s="66"/>
      <c r="V60" s="66"/>
      <c r="W60" s="66"/>
      <c r="X60" s="66"/>
      <c r="Y60" s="66"/>
      <c r="Z60" s="66"/>
      <c r="AA60" s="66"/>
      <c r="AB60" s="66"/>
      <c r="AC60" s="66"/>
    </row>
    <row r="61" spans="1:29" x14ac:dyDescent="0.35">
      <c r="A61" s="543"/>
      <c r="B61" s="543">
        <v>2001</v>
      </c>
      <c r="C61" s="566"/>
      <c r="D61" s="566"/>
      <c r="E61" s="566"/>
      <c r="F61" s="566"/>
      <c r="G61" s="566">
        <v>1</v>
      </c>
      <c r="H61" s="566"/>
      <c r="I61" s="566"/>
      <c r="J61" s="566"/>
      <c r="K61" s="566"/>
      <c r="L61" s="566"/>
      <c r="M61" s="566"/>
      <c r="N61" s="566"/>
      <c r="O61" s="566"/>
      <c r="P61" s="613"/>
      <c r="Q61" s="613"/>
      <c r="R61" s="543"/>
      <c r="S61" s="66"/>
      <c r="T61" s="66"/>
      <c r="U61" s="66"/>
      <c r="V61" s="66"/>
      <c r="W61" s="66"/>
      <c r="X61" s="66"/>
      <c r="Y61" s="66"/>
      <c r="Z61" s="66"/>
      <c r="AA61" s="66"/>
      <c r="AB61" s="66"/>
      <c r="AC61" s="66"/>
    </row>
    <row r="62" spans="1:29" x14ac:dyDescent="0.35">
      <c r="A62" s="543"/>
      <c r="B62" s="543">
        <v>2002</v>
      </c>
      <c r="C62" s="566"/>
      <c r="D62" s="566"/>
      <c r="E62" s="566"/>
      <c r="F62" s="566"/>
      <c r="G62" s="566">
        <v>1</v>
      </c>
      <c r="H62" s="566"/>
      <c r="I62" s="566"/>
      <c r="J62" s="566"/>
      <c r="K62" s="566"/>
      <c r="L62" s="566"/>
      <c r="M62" s="566"/>
      <c r="N62" s="566"/>
      <c r="O62" s="566"/>
      <c r="P62" s="613"/>
      <c r="Q62" s="613"/>
      <c r="R62" s="543"/>
      <c r="S62" s="66"/>
      <c r="T62" s="66"/>
      <c r="U62" s="66"/>
      <c r="V62" s="66"/>
      <c r="W62" s="66"/>
      <c r="X62" s="66"/>
      <c r="Y62" s="66"/>
      <c r="Z62" s="66"/>
      <c r="AA62" s="66"/>
      <c r="AB62" s="66"/>
      <c r="AC62" s="66"/>
    </row>
    <row r="63" spans="1:29" x14ac:dyDescent="0.35">
      <c r="A63" s="543"/>
      <c r="B63" s="543">
        <v>2003</v>
      </c>
      <c r="C63" s="566"/>
      <c r="D63" s="566"/>
      <c r="E63" s="566"/>
      <c r="F63" s="566">
        <v>1</v>
      </c>
      <c r="G63" s="566"/>
      <c r="H63" s="566"/>
      <c r="I63" s="566"/>
      <c r="J63" s="566"/>
      <c r="K63" s="566"/>
      <c r="L63" s="566"/>
      <c r="M63" s="566"/>
      <c r="N63" s="566"/>
      <c r="O63" s="566"/>
      <c r="P63" s="613"/>
      <c r="Q63" s="613"/>
      <c r="R63" s="543"/>
      <c r="S63" s="66"/>
      <c r="T63" s="66"/>
      <c r="U63" s="66"/>
      <c r="V63" s="66"/>
      <c r="W63" s="66"/>
      <c r="X63" s="66"/>
      <c r="Y63" s="66"/>
      <c r="Z63" s="66"/>
      <c r="AA63" s="66"/>
      <c r="AB63" s="66"/>
      <c r="AC63" s="66"/>
    </row>
    <row r="64" spans="1:29" x14ac:dyDescent="0.35">
      <c r="A64" s="543"/>
      <c r="B64" s="543">
        <v>2004</v>
      </c>
      <c r="C64" s="566"/>
      <c r="D64" s="566"/>
      <c r="E64" s="566"/>
      <c r="F64" s="566"/>
      <c r="G64" s="566">
        <v>1</v>
      </c>
      <c r="H64" s="566"/>
      <c r="I64" s="566"/>
      <c r="J64" s="566">
        <v>1</v>
      </c>
      <c r="K64" s="566"/>
      <c r="L64" s="566"/>
      <c r="M64" s="566"/>
      <c r="N64" s="566"/>
      <c r="O64" s="566"/>
      <c r="P64" s="613"/>
      <c r="Q64" s="613"/>
      <c r="R64" s="543"/>
      <c r="S64" s="66"/>
      <c r="T64" s="66"/>
      <c r="U64" s="66"/>
      <c r="V64" s="66"/>
      <c r="W64" s="66"/>
      <c r="X64" s="66"/>
      <c r="Y64" s="66"/>
      <c r="Z64" s="66"/>
      <c r="AA64" s="66"/>
      <c r="AB64" s="66"/>
      <c r="AC64" s="66"/>
    </row>
    <row r="65" spans="1:29" x14ac:dyDescent="0.35">
      <c r="A65" s="543"/>
      <c r="B65" s="543">
        <v>2005</v>
      </c>
      <c r="C65" s="566"/>
      <c r="D65" s="566"/>
      <c r="E65" s="566"/>
      <c r="F65" s="566"/>
      <c r="G65" s="566">
        <v>1</v>
      </c>
      <c r="H65" s="566"/>
      <c r="I65" s="566"/>
      <c r="J65" s="566">
        <v>1</v>
      </c>
      <c r="K65" s="566"/>
      <c r="L65" s="566"/>
      <c r="M65" s="566"/>
      <c r="N65" s="566"/>
      <c r="O65" s="566"/>
      <c r="P65" s="613"/>
      <c r="Q65" s="613"/>
      <c r="R65" s="543"/>
      <c r="S65" s="66"/>
      <c r="T65" s="66"/>
      <c r="U65" s="66"/>
      <c r="V65" s="66"/>
      <c r="W65" s="66"/>
      <c r="X65" s="66"/>
      <c r="Y65" s="66"/>
      <c r="Z65" s="66"/>
      <c r="AA65" s="66"/>
      <c r="AB65" s="66"/>
      <c r="AC65" s="66"/>
    </row>
    <row r="66" spans="1:29" x14ac:dyDescent="0.35">
      <c r="A66" s="543"/>
      <c r="B66" s="543">
        <v>2006</v>
      </c>
      <c r="C66" s="566"/>
      <c r="D66" s="566"/>
      <c r="E66" s="566"/>
      <c r="F66" s="566"/>
      <c r="G66" s="566"/>
      <c r="H66" s="566"/>
      <c r="I66" s="566"/>
      <c r="J66" s="566"/>
      <c r="K66" s="566"/>
      <c r="L66" s="566"/>
      <c r="M66" s="566"/>
      <c r="N66" s="566"/>
      <c r="O66" s="566"/>
      <c r="P66" s="613"/>
      <c r="Q66" s="613"/>
      <c r="R66" s="543"/>
      <c r="S66" s="66"/>
      <c r="T66" s="66"/>
      <c r="U66" s="66"/>
      <c r="V66" s="66"/>
      <c r="W66" s="66"/>
      <c r="X66" s="66"/>
      <c r="Y66" s="66"/>
      <c r="Z66" s="66"/>
      <c r="AA66" s="66"/>
      <c r="AB66" s="66"/>
      <c r="AC66" s="66"/>
    </row>
    <row r="67" spans="1:29" x14ac:dyDescent="0.35">
      <c r="A67" s="543"/>
      <c r="B67" s="543">
        <v>2007</v>
      </c>
      <c r="C67" s="566"/>
      <c r="D67" s="566"/>
      <c r="E67" s="566"/>
      <c r="F67" s="566"/>
      <c r="G67" s="566"/>
      <c r="H67" s="566">
        <v>2</v>
      </c>
      <c r="I67" s="566"/>
      <c r="J67" s="566"/>
      <c r="K67" s="566"/>
      <c r="L67" s="566"/>
      <c r="M67" s="566"/>
      <c r="N67" s="566"/>
      <c r="O67" s="543"/>
      <c r="P67" s="613"/>
      <c r="Q67" s="613" t="s">
        <v>1203</v>
      </c>
      <c r="R67" s="543"/>
      <c r="S67" s="66"/>
      <c r="T67" s="66"/>
      <c r="U67" s="66"/>
      <c r="V67" s="66"/>
      <c r="W67" s="66"/>
      <c r="X67" s="66"/>
      <c r="Y67" s="66"/>
      <c r="Z67" s="66"/>
      <c r="AA67" s="66"/>
      <c r="AB67" s="66"/>
      <c r="AC67" s="66"/>
    </row>
    <row r="68" spans="1:29" x14ac:dyDescent="0.35">
      <c r="A68" s="543"/>
      <c r="B68" s="543">
        <v>2008</v>
      </c>
      <c r="C68" s="566"/>
      <c r="D68" s="566"/>
      <c r="E68" s="566"/>
      <c r="F68" s="566"/>
      <c r="G68" s="566">
        <v>2</v>
      </c>
      <c r="H68" s="566"/>
      <c r="I68" s="566"/>
      <c r="J68" s="566"/>
      <c r="K68" s="566"/>
      <c r="L68" s="566"/>
      <c r="M68" s="566"/>
      <c r="N68" s="566"/>
      <c r="O68" s="566"/>
      <c r="P68" s="613"/>
      <c r="Q68" s="613"/>
      <c r="R68" s="543"/>
      <c r="S68" s="66"/>
      <c r="T68" s="66"/>
      <c r="U68" s="66"/>
      <c r="V68" s="66"/>
      <c r="W68" s="66"/>
      <c r="X68" s="66"/>
      <c r="Y68" s="66"/>
      <c r="Z68" s="66"/>
      <c r="AA68" s="66"/>
      <c r="AB68" s="66"/>
      <c r="AC68" s="66"/>
    </row>
    <row r="69" spans="1:29" x14ac:dyDescent="0.35">
      <c r="A69" s="543"/>
      <c r="B69" s="543">
        <v>2009</v>
      </c>
      <c r="C69" s="566"/>
      <c r="D69" s="566"/>
      <c r="E69" s="566"/>
      <c r="F69" s="566"/>
      <c r="G69" s="566"/>
      <c r="H69" s="566">
        <v>1</v>
      </c>
      <c r="I69" s="566"/>
      <c r="J69" s="566"/>
      <c r="K69" s="566"/>
      <c r="L69" s="566"/>
      <c r="M69" s="566"/>
      <c r="N69" s="566"/>
      <c r="O69" s="566"/>
      <c r="P69" s="613"/>
      <c r="Q69" s="613"/>
      <c r="R69" s="543"/>
      <c r="S69" s="66"/>
      <c r="T69" s="66"/>
      <c r="U69" s="66"/>
      <c r="V69" s="66"/>
      <c r="W69" s="66"/>
      <c r="X69" s="66"/>
      <c r="Y69" s="66"/>
      <c r="Z69" s="66"/>
      <c r="AA69" s="66"/>
      <c r="AB69" s="66"/>
      <c r="AC69" s="66"/>
    </row>
    <row r="70" spans="1:29" x14ac:dyDescent="0.35">
      <c r="A70" s="543"/>
      <c r="B70" s="543">
        <v>2010</v>
      </c>
      <c r="C70" s="566"/>
      <c r="D70" s="566"/>
      <c r="E70" s="566"/>
      <c r="F70" s="566"/>
      <c r="G70" s="566"/>
      <c r="H70" s="566"/>
      <c r="I70" s="566"/>
      <c r="J70" s="566"/>
      <c r="K70" s="566"/>
      <c r="L70" s="566"/>
      <c r="M70" s="566"/>
      <c r="N70" s="566"/>
      <c r="O70" s="566"/>
      <c r="P70" s="613"/>
      <c r="Q70" s="613"/>
      <c r="R70" s="543"/>
      <c r="S70" s="66"/>
      <c r="T70" s="66"/>
      <c r="U70" s="66"/>
      <c r="V70" s="66"/>
      <c r="W70" s="66"/>
      <c r="X70" s="66"/>
      <c r="Y70" s="66"/>
      <c r="Z70" s="66"/>
      <c r="AA70" s="66"/>
      <c r="AB70" s="66"/>
      <c r="AC70" s="66"/>
    </row>
    <row r="71" spans="1:29" x14ac:dyDescent="0.35">
      <c r="A71" s="543"/>
      <c r="B71" s="543">
        <v>2011</v>
      </c>
      <c r="C71" s="566"/>
      <c r="D71" s="566"/>
      <c r="E71" s="566"/>
      <c r="F71" s="566">
        <v>1</v>
      </c>
      <c r="G71" s="566">
        <v>2</v>
      </c>
      <c r="H71" s="566"/>
      <c r="I71" s="566"/>
      <c r="J71" s="566"/>
      <c r="K71" s="566"/>
      <c r="L71" s="566"/>
      <c r="M71" s="566"/>
      <c r="N71" s="566"/>
      <c r="O71" s="566"/>
      <c r="P71" s="613"/>
      <c r="Q71" s="613"/>
      <c r="R71" s="543"/>
      <c r="S71" s="66"/>
      <c r="T71" s="66"/>
      <c r="U71" s="66"/>
      <c r="V71" s="66"/>
      <c r="W71" s="66"/>
      <c r="X71" s="66"/>
      <c r="Y71" s="66"/>
      <c r="Z71" s="66"/>
      <c r="AA71" s="66"/>
      <c r="AB71" s="66"/>
      <c r="AC71" s="66"/>
    </row>
    <row r="72" spans="1:29" x14ac:dyDescent="0.35">
      <c r="A72" s="66"/>
      <c r="B72" s="66"/>
      <c r="C72" s="71"/>
      <c r="D72" s="71"/>
      <c r="E72" s="71"/>
      <c r="F72" s="71"/>
      <c r="G72" s="71"/>
      <c r="H72" s="71"/>
      <c r="I72" s="71"/>
      <c r="J72" s="71"/>
      <c r="K72" s="71"/>
      <c r="L72" s="71"/>
      <c r="M72" s="71"/>
      <c r="N72" s="71"/>
      <c r="O72" s="71"/>
      <c r="P72" s="61"/>
      <c r="Q72" s="61"/>
      <c r="R72" s="66"/>
      <c r="S72" s="66"/>
      <c r="T72" s="66"/>
      <c r="U72" s="66"/>
      <c r="V72" s="66"/>
      <c r="W72" s="66"/>
      <c r="X72" s="66"/>
      <c r="Y72" s="66"/>
      <c r="Z72" s="66"/>
      <c r="AA72" s="66"/>
      <c r="AB72" s="66"/>
      <c r="AC72" s="66"/>
    </row>
    <row r="73" spans="1:29" x14ac:dyDescent="0.35">
      <c r="A73" s="66"/>
      <c r="B73" s="66"/>
      <c r="C73" s="71"/>
      <c r="D73" s="71"/>
      <c r="E73" s="71"/>
      <c r="F73" s="71"/>
      <c r="G73" s="71"/>
      <c r="H73" s="71"/>
      <c r="I73" s="71"/>
      <c r="J73" s="71"/>
      <c r="K73" s="71"/>
      <c r="L73" s="71"/>
      <c r="M73" s="71"/>
      <c r="N73" s="71"/>
      <c r="O73" s="71"/>
      <c r="P73" s="61"/>
      <c r="Q73" s="61"/>
      <c r="R73" s="66"/>
    </row>
    <row r="74" spans="1:29" x14ac:dyDescent="0.35">
      <c r="A74" s="66"/>
      <c r="B74" s="66"/>
      <c r="C74" s="71"/>
      <c r="D74" s="71"/>
      <c r="E74" s="71"/>
      <c r="F74" s="71"/>
      <c r="G74" s="71"/>
      <c r="H74" s="71"/>
      <c r="I74" s="71"/>
      <c r="J74" s="71"/>
      <c r="K74" s="71"/>
      <c r="L74" s="71"/>
      <c r="M74" s="71"/>
      <c r="N74" s="71"/>
      <c r="O74" s="71"/>
      <c r="P74" s="61"/>
      <c r="Q74" s="61"/>
      <c r="R74" s="66"/>
    </row>
    <row r="75" spans="1:29" x14ac:dyDescent="0.35">
      <c r="A75" s="66"/>
      <c r="B75" s="66"/>
      <c r="C75" s="71"/>
      <c r="D75" s="71"/>
      <c r="E75" s="71"/>
      <c r="F75" s="71"/>
      <c r="G75" s="71"/>
      <c r="H75" s="71"/>
      <c r="I75" s="71"/>
      <c r="J75" s="71"/>
      <c r="K75" s="71"/>
      <c r="L75" s="71"/>
      <c r="M75" s="71"/>
      <c r="N75" s="71"/>
      <c r="O75" s="71"/>
      <c r="P75" s="61"/>
      <c r="Q75" s="61"/>
      <c r="R75" s="66"/>
    </row>
    <row r="76" spans="1:29" x14ac:dyDescent="0.35">
      <c r="A76" s="66"/>
      <c r="B76" s="66"/>
      <c r="C76" s="71"/>
      <c r="D76" s="71"/>
      <c r="E76" s="71"/>
      <c r="F76" s="71"/>
      <c r="G76" s="71"/>
      <c r="H76" s="71"/>
      <c r="I76" s="71"/>
      <c r="J76" s="71"/>
      <c r="K76" s="71"/>
      <c r="L76" s="71"/>
      <c r="M76" s="71"/>
      <c r="N76" s="71"/>
      <c r="O76" s="71"/>
      <c r="P76" s="61"/>
      <c r="Q76" s="61"/>
      <c r="R76" s="66"/>
    </row>
    <row r="77" spans="1:29" x14ac:dyDescent="0.35">
      <c r="A77" s="66"/>
      <c r="B77" s="66"/>
      <c r="C77" s="71"/>
      <c r="D77" s="71"/>
      <c r="E77" s="71"/>
      <c r="F77" s="71"/>
      <c r="G77" s="71"/>
      <c r="H77" s="71"/>
      <c r="I77" s="71"/>
      <c r="J77" s="71"/>
      <c r="K77" s="71"/>
      <c r="L77" s="71"/>
      <c r="M77" s="71"/>
      <c r="N77" s="71"/>
      <c r="O77" s="71"/>
      <c r="P77" s="61"/>
      <c r="Q77" s="61"/>
      <c r="R77" s="66"/>
    </row>
    <row r="78" spans="1:29" x14ac:dyDescent="0.35">
      <c r="A78" s="66"/>
      <c r="B78" s="66"/>
      <c r="C78" s="71"/>
      <c r="D78" s="71"/>
      <c r="E78" s="71"/>
      <c r="F78" s="71"/>
      <c r="G78" s="71"/>
      <c r="H78" s="71"/>
      <c r="I78" s="71"/>
      <c r="J78" s="71"/>
      <c r="K78" s="71"/>
      <c r="L78" s="71"/>
      <c r="M78" s="71"/>
      <c r="N78" s="71"/>
      <c r="O78" s="71"/>
      <c r="P78" s="61"/>
      <c r="Q78" s="61"/>
    </row>
    <row r="79" spans="1:29" x14ac:dyDescent="0.35">
      <c r="A79" s="66"/>
      <c r="B79" s="66"/>
      <c r="C79" s="71"/>
      <c r="D79" s="71"/>
      <c r="E79" s="71"/>
      <c r="F79" s="71"/>
      <c r="G79" s="71"/>
      <c r="H79" s="71"/>
      <c r="I79" s="71"/>
      <c r="J79" s="71"/>
      <c r="K79" s="71"/>
      <c r="L79" s="71"/>
      <c r="M79" s="71"/>
      <c r="N79" s="71"/>
      <c r="O79" s="71"/>
      <c r="P79" s="61"/>
      <c r="Q79" s="61"/>
    </row>
    <row r="80" spans="1:29" x14ac:dyDescent="0.35">
      <c r="A80" s="66"/>
      <c r="B80" s="66"/>
      <c r="C80" s="71"/>
      <c r="D80" s="71"/>
      <c r="E80" s="71"/>
      <c r="F80" s="71"/>
      <c r="G80" s="71"/>
      <c r="H80" s="71"/>
      <c r="I80" s="71"/>
      <c r="J80" s="71"/>
      <c r="K80" s="71"/>
      <c r="L80" s="71"/>
      <c r="M80" s="71"/>
      <c r="N80" s="71"/>
      <c r="O80" s="71"/>
      <c r="P80" s="61"/>
      <c r="Q80" s="61"/>
    </row>
    <row r="81" spans="1:17" x14ac:dyDescent="0.35">
      <c r="A81" s="66"/>
      <c r="B81" s="66"/>
      <c r="C81" s="71"/>
      <c r="D81" s="71"/>
      <c r="E81" s="71"/>
      <c r="F81" s="71"/>
      <c r="G81" s="71"/>
      <c r="H81" s="71"/>
      <c r="I81" s="71"/>
      <c r="J81" s="71"/>
      <c r="K81" s="71"/>
      <c r="L81" s="71"/>
      <c r="M81" s="71"/>
      <c r="N81" s="71"/>
      <c r="O81" s="71"/>
      <c r="P81" s="71"/>
      <c r="Q81" s="71"/>
    </row>
    <row r="82" spans="1:17" x14ac:dyDescent="0.35">
      <c r="B82" s="66"/>
      <c r="C82" s="71"/>
      <c r="D82" s="71"/>
      <c r="E82" s="71"/>
      <c r="F82" s="71"/>
      <c r="G82" s="71"/>
      <c r="H82" s="71"/>
      <c r="I82" s="71"/>
      <c r="J82" s="71"/>
      <c r="K82" s="71"/>
      <c r="L82" s="71"/>
      <c r="M82" s="71"/>
      <c r="N82" s="71"/>
      <c r="O82" s="71"/>
      <c r="P82" s="71"/>
      <c r="Q82" s="71"/>
    </row>
    <row r="83" spans="1:17" x14ac:dyDescent="0.35">
      <c r="B83" s="66"/>
      <c r="C83" s="71"/>
      <c r="D83" s="71"/>
      <c r="E83" s="71"/>
      <c r="F83" s="71"/>
      <c r="G83" s="71"/>
      <c r="H83" s="71"/>
      <c r="I83" s="71"/>
      <c r="J83" s="71"/>
      <c r="K83" s="71"/>
      <c r="L83" s="71"/>
      <c r="M83" s="71"/>
      <c r="N83" s="71"/>
      <c r="O83" s="71"/>
      <c r="P83" s="71"/>
      <c r="Q83" s="71"/>
    </row>
    <row r="84" spans="1:17" x14ac:dyDescent="0.35">
      <c r="B84" s="66"/>
      <c r="C84" s="71"/>
      <c r="D84" s="71"/>
      <c r="E84" s="71"/>
      <c r="F84" s="71"/>
      <c r="G84" s="71"/>
      <c r="H84" s="71"/>
      <c r="I84" s="71"/>
      <c r="J84" s="71"/>
      <c r="K84" s="71"/>
      <c r="L84" s="71"/>
      <c r="M84" s="71"/>
      <c r="N84" s="71"/>
      <c r="O84" s="71"/>
      <c r="P84" s="71"/>
      <c r="Q84" s="71"/>
    </row>
    <row r="85" spans="1:17" x14ac:dyDescent="0.35">
      <c r="B85" s="66"/>
      <c r="C85" s="71"/>
      <c r="D85" s="71"/>
      <c r="E85" s="71"/>
      <c r="F85" s="71"/>
      <c r="G85" s="71"/>
      <c r="H85" s="71"/>
      <c r="I85" s="71"/>
      <c r="J85" s="71"/>
      <c r="K85" s="71"/>
      <c r="L85" s="71"/>
      <c r="M85" s="71"/>
      <c r="N85" s="71"/>
      <c r="O85" s="71"/>
      <c r="P85" s="71"/>
      <c r="Q85" s="71"/>
    </row>
    <row r="86" spans="1:17" x14ac:dyDescent="0.35">
      <c r="B86" s="66"/>
      <c r="C86" s="71"/>
      <c r="D86" s="71"/>
      <c r="E86" s="71"/>
      <c r="F86" s="71"/>
      <c r="G86" s="71"/>
      <c r="H86" s="71"/>
      <c r="I86" s="71"/>
      <c r="J86" s="71"/>
      <c r="K86" s="71"/>
      <c r="L86" s="71"/>
      <c r="M86" s="71"/>
      <c r="N86" s="71"/>
      <c r="O86" s="71"/>
      <c r="P86" s="71"/>
      <c r="Q86" s="71"/>
    </row>
    <row r="87" spans="1:17" x14ac:dyDescent="0.35">
      <c r="C87" s="71"/>
      <c r="D87" s="71"/>
      <c r="E87" s="71"/>
      <c r="F87" s="71"/>
      <c r="G87" s="71"/>
      <c r="H87" s="71"/>
      <c r="I87" s="71"/>
      <c r="J87" s="71"/>
      <c r="K87" s="71"/>
      <c r="L87" s="71"/>
      <c r="M87" s="71"/>
      <c r="N87" s="71"/>
      <c r="O87" s="71"/>
      <c r="P87" s="71"/>
      <c r="Q87" s="71"/>
    </row>
    <row r="88" spans="1:17" x14ac:dyDescent="0.35">
      <c r="C88" s="71"/>
      <c r="D88" s="71"/>
      <c r="E88" s="71"/>
      <c r="F88" s="71"/>
      <c r="G88" s="71"/>
      <c r="H88" s="71"/>
      <c r="I88" s="71"/>
      <c r="J88" s="71"/>
      <c r="K88" s="71"/>
      <c r="L88" s="71"/>
      <c r="M88" s="71"/>
      <c r="N88" s="71"/>
      <c r="O88" s="71"/>
      <c r="P88" s="71"/>
      <c r="Q88" s="71"/>
    </row>
    <row r="89" spans="1:17" x14ac:dyDescent="0.35">
      <c r="C89" s="71"/>
      <c r="D89" s="71"/>
      <c r="E89" s="71"/>
      <c r="F89" s="71"/>
      <c r="G89" s="71"/>
      <c r="H89" s="71"/>
      <c r="I89" s="71"/>
      <c r="J89" s="71"/>
      <c r="K89" s="71"/>
      <c r="L89" s="71"/>
      <c r="M89" s="71"/>
      <c r="N89" s="71"/>
      <c r="O89" s="71"/>
      <c r="P89" s="71"/>
      <c r="Q89" s="71"/>
    </row>
    <row r="90" spans="1:17" x14ac:dyDescent="0.35">
      <c r="C90" s="71"/>
      <c r="D90" s="71"/>
      <c r="E90" s="71"/>
      <c r="F90" s="71"/>
      <c r="G90" s="71"/>
      <c r="H90" s="71"/>
      <c r="I90" s="71"/>
      <c r="J90" s="71"/>
      <c r="K90" s="71"/>
      <c r="L90" s="71"/>
      <c r="M90" s="71"/>
      <c r="N90" s="71"/>
      <c r="O90" s="71"/>
      <c r="P90" s="71"/>
      <c r="Q90" s="71"/>
    </row>
    <row r="91" spans="1:17" x14ac:dyDescent="0.35">
      <c r="C91" s="71"/>
      <c r="D91" s="71"/>
      <c r="E91" s="71"/>
      <c r="F91" s="71"/>
      <c r="G91" s="71"/>
      <c r="H91" s="71"/>
      <c r="I91" s="71"/>
      <c r="J91" s="71"/>
      <c r="K91" s="71"/>
      <c r="L91" s="71"/>
      <c r="M91" s="71"/>
      <c r="N91" s="71"/>
      <c r="O91" s="71"/>
      <c r="P91" s="71"/>
      <c r="Q91" s="71"/>
    </row>
    <row r="92" spans="1:17" x14ac:dyDescent="0.35">
      <c r="C92" s="71"/>
      <c r="D92" s="71"/>
      <c r="E92" s="71"/>
      <c r="F92" s="71"/>
      <c r="G92" s="71"/>
      <c r="H92" s="71"/>
      <c r="I92" s="71"/>
      <c r="J92" s="71"/>
      <c r="K92" s="71"/>
      <c r="L92" s="71"/>
      <c r="M92" s="71"/>
      <c r="N92" s="71"/>
      <c r="O92" s="71"/>
      <c r="P92" s="71"/>
      <c r="Q92" s="71"/>
    </row>
    <row r="93" spans="1:17" x14ac:dyDescent="0.35">
      <c r="C93" s="71"/>
      <c r="D93" s="71"/>
      <c r="E93" s="71"/>
      <c r="F93" s="71"/>
      <c r="G93" s="71"/>
      <c r="H93" s="71"/>
      <c r="I93" s="71"/>
      <c r="J93" s="71"/>
      <c r="K93" s="71"/>
      <c r="L93" s="71"/>
      <c r="M93" s="71"/>
      <c r="N93" s="71"/>
      <c r="O93" s="71"/>
      <c r="P93" s="71"/>
      <c r="Q93" s="71"/>
    </row>
    <row r="94" spans="1:17" x14ac:dyDescent="0.35">
      <c r="C94" s="71"/>
      <c r="D94" s="71"/>
      <c r="E94" s="71"/>
      <c r="F94" s="71"/>
      <c r="G94" s="71"/>
      <c r="H94" s="71"/>
      <c r="I94" s="71"/>
      <c r="J94" s="71"/>
      <c r="K94" s="71"/>
      <c r="L94" s="71"/>
      <c r="M94" s="71"/>
      <c r="N94" s="71"/>
      <c r="O94" s="71"/>
      <c r="P94" s="71"/>
      <c r="Q94" s="71"/>
    </row>
    <row r="95" spans="1:17" x14ac:dyDescent="0.35">
      <c r="C95" s="71"/>
      <c r="D95" s="71"/>
      <c r="E95" s="71"/>
      <c r="F95" s="71"/>
      <c r="G95" s="71"/>
      <c r="H95" s="71"/>
      <c r="I95" s="71"/>
      <c r="J95" s="71"/>
      <c r="K95" s="71"/>
      <c r="L95" s="71"/>
      <c r="M95" s="71"/>
      <c r="N95" s="71"/>
      <c r="O95" s="71"/>
      <c r="P95" s="71"/>
      <c r="Q95" s="71"/>
    </row>
    <row r="96" spans="1:17" x14ac:dyDescent="0.35">
      <c r="C96" s="71"/>
      <c r="D96" s="71"/>
      <c r="E96" s="71"/>
      <c r="F96" s="71"/>
      <c r="G96" s="71"/>
      <c r="H96" s="71"/>
      <c r="I96" s="71"/>
      <c r="J96" s="71"/>
      <c r="K96" s="71"/>
      <c r="L96" s="71"/>
      <c r="M96" s="71"/>
      <c r="N96" s="71"/>
      <c r="O96" s="71"/>
      <c r="P96" s="71"/>
      <c r="Q96" s="71"/>
    </row>
    <row r="97" spans="3:17" x14ac:dyDescent="0.35">
      <c r="C97" s="71"/>
      <c r="D97" s="71"/>
      <c r="E97" s="71"/>
      <c r="F97" s="71"/>
      <c r="G97" s="71"/>
      <c r="H97" s="71"/>
      <c r="I97" s="71"/>
      <c r="J97" s="71"/>
      <c r="K97" s="71"/>
      <c r="L97" s="71"/>
      <c r="M97" s="71"/>
      <c r="N97" s="71"/>
      <c r="O97" s="71"/>
      <c r="P97" s="71"/>
      <c r="Q97" s="71"/>
    </row>
    <row r="98" spans="3:17" x14ac:dyDescent="0.35">
      <c r="C98" s="71"/>
      <c r="D98" s="71"/>
      <c r="E98" s="71"/>
      <c r="F98" s="71"/>
      <c r="G98" s="71"/>
      <c r="H98" s="71"/>
      <c r="I98" s="71"/>
      <c r="J98" s="71"/>
      <c r="K98" s="71"/>
      <c r="L98" s="71"/>
      <c r="M98" s="71"/>
      <c r="N98" s="71"/>
      <c r="O98" s="71"/>
      <c r="P98" s="71"/>
      <c r="Q98" s="71"/>
    </row>
    <row r="99" spans="3:17" x14ac:dyDescent="0.35">
      <c r="C99" s="71"/>
      <c r="D99" s="71"/>
      <c r="E99" s="71"/>
      <c r="F99" s="71"/>
      <c r="G99" s="71"/>
      <c r="H99" s="71"/>
      <c r="I99" s="71"/>
      <c r="J99" s="71"/>
      <c r="K99" s="71"/>
      <c r="L99" s="71"/>
      <c r="M99" s="71"/>
      <c r="N99" s="71"/>
      <c r="O99" s="71"/>
      <c r="P99" s="71"/>
      <c r="Q99" s="71"/>
    </row>
    <row r="100" spans="3:17" x14ac:dyDescent="0.35">
      <c r="C100" s="71"/>
      <c r="D100" s="71"/>
      <c r="E100" s="71"/>
      <c r="F100" s="71"/>
      <c r="G100" s="71"/>
      <c r="H100" s="71"/>
      <c r="I100" s="71"/>
      <c r="J100" s="71"/>
      <c r="K100" s="71"/>
      <c r="L100" s="71"/>
      <c r="M100" s="71"/>
      <c r="N100" s="71"/>
      <c r="O100" s="71"/>
      <c r="P100" s="71"/>
      <c r="Q100" s="71"/>
    </row>
    <row r="101" spans="3:17" x14ac:dyDescent="0.35">
      <c r="C101" s="71"/>
      <c r="D101" s="71"/>
      <c r="E101" s="71"/>
      <c r="F101" s="71"/>
      <c r="G101" s="71"/>
      <c r="H101" s="71"/>
      <c r="I101" s="71"/>
      <c r="J101" s="71"/>
      <c r="K101" s="71"/>
      <c r="L101" s="71"/>
      <c r="M101" s="71"/>
      <c r="N101" s="71"/>
      <c r="O101" s="71"/>
      <c r="P101" s="71"/>
      <c r="Q101" s="71"/>
    </row>
    <row r="102" spans="3:17" x14ac:dyDescent="0.35">
      <c r="C102" s="71"/>
      <c r="D102" s="71"/>
      <c r="E102" s="71"/>
      <c r="F102" s="71"/>
      <c r="G102" s="71"/>
      <c r="H102" s="71"/>
      <c r="I102" s="71"/>
      <c r="J102" s="71"/>
      <c r="K102" s="71"/>
      <c r="L102" s="71"/>
      <c r="M102" s="71"/>
      <c r="N102" s="71"/>
      <c r="O102" s="71"/>
      <c r="P102" s="71"/>
      <c r="Q102" s="71"/>
    </row>
    <row r="103" spans="3:17" x14ac:dyDescent="0.35">
      <c r="C103" s="71"/>
      <c r="D103" s="71"/>
      <c r="E103" s="71"/>
      <c r="F103" s="71"/>
      <c r="G103" s="71"/>
      <c r="H103" s="71"/>
      <c r="I103" s="71"/>
      <c r="J103" s="71"/>
      <c r="K103" s="71"/>
      <c r="L103" s="71"/>
      <c r="M103" s="71"/>
      <c r="N103" s="71"/>
      <c r="O103" s="71"/>
      <c r="P103" s="71"/>
      <c r="Q103" s="71"/>
    </row>
    <row r="104" spans="3:17" x14ac:dyDescent="0.35">
      <c r="C104" s="71"/>
      <c r="D104" s="71"/>
      <c r="E104" s="71"/>
      <c r="F104" s="71"/>
      <c r="G104" s="71"/>
      <c r="H104" s="71"/>
      <c r="I104" s="71"/>
      <c r="J104" s="71"/>
      <c r="K104" s="71"/>
      <c r="L104" s="71"/>
      <c r="M104" s="71"/>
      <c r="N104" s="71"/>
      <c r="O104" s="71"/>
      <c r="P104" s="71"/>
      <c r="Q104" s="71"/>
    </row>
    <row r="105" spans="3:17" x14ac:dyDescent="0.35">
      <c r="C105" s="71"/>
      <c r="D105" s="71"/>
      <c r="E105" s="71"/>
      <c r="F105" s="71"/>
      <c r="G105" s="71"/>
      <c r="H105" s="71"/>
      <c r="I105" s="71"/>
      <c r="J105" s="71"/>
      <c r="K105" s="71"/>
      <c r="L105" s="71"/>
      <c r="M105" s="71"/>
      <c r="N105" s="71"/>
      <c r="O105" s="71"/>
      <c r="P105" s="71"/>
      <c r="Q105" s="71"/>
    </row>
    <row r="106" spans="3:17" x14ac:dyDescent="0.35">
      <c r="C106" s="71"/>
      <c r="D106" s="71"/>
      <c r="E106" s="71"/>
      <c r="F106" s="71"/>
      <c r="G106" s="71"/>
      <c r="H106" s="71"/>
      <c r="I106" s="71"/>
      <c r="J106" s="71"/>
      <c r="K106" s="71"/>
      <c r="L106" s="71"/>
      <c r="M106" s="71"/>
      <c r="N106" s="71"/>
      <c r="O106" s="71"/>
      <c r="P106" s="71"/>
      <c r="Q106" s="71"/>
    </row>
    <row r="107" spans="3:17" x14ac:dyDescent="0.35">
      <c r="C107" s="71"/>
      <c r="D107" s="71"/>
      <c r="E107" s="71"/>
      <c r="F107" s="71"/>
      <c r="G107" s="71"/>
      <c r="H107" s="71"/>
      <c r="I107" s="71"/>
      <c r="J107" s="71"/>
      <c r="K107" s="71"/>
      <c r="L107" s="71"/>
      <c r="M107" s="71"/>
      <c r="N107" s="71"/>
      <c r="O107" s="71"/>
      <c r="P107" s="71"/>
      <c r="Q107" s="71"/>
    </row>
    <row r="108" spans="3:17" x14ac:dyDescent="0.35">
      <c r="C108" s="71"/>
      <c r="D108" s="71"/>
      <c r="E108" s="71"/>
      <c r="F108" s="71"/>
      <c r="G108" s="71"/>
      <c r="H108" s="71"/>
      <c r="I108" s="71"/>
      <c r="J108" s="71"/>
      <c r="K108" s="71"/>
      <c r="L108" s="71"/>
      <c r="M108" s="71"/>
      <c r="N108" s="71"/>
      <c r="O108" s="71"/>
      <c r="P108" s="71"/>
      <c r="Q108" s="71"/>
    </row>
    <row r="109" spans="3:17" x14ac:dyDescent="0.35">
      <c r="C109" s="71"/>
      <c r="D109" s="71"/>
      <c r="E109" s="71"/>
      <c r="F109" s="71"/>
      <c r="G109" s="71"/>
      <c r="H109" s="71"/>
      <c r="I109" s="71"/>
      <c r="J109" s="71"/>
      <c r="K109" s="71"/>
      <c r="L109" s="71"/>
      <c r="M109" s="71"/>
      <c r="N109" s="71"/>
      <c r="O109" s="71"/>
      <c r="P109" s="71"/>
      <c r="Q109" s="71"/>
    </row>
    <row r="110" spans="3:17" x14ac:dyDescent="0.35">
      <c r="C110" s="71"/>
      <c r="D110" s="71"/>
      <c r="E110" s="71"/>
      <c r="F110" s="71"/>
      <c r="G110" s="71"/>
      <c r="H110" s="71"/>
      <c r="I110" s="71"/>
      <c r="J110" s="71"/>
      <c r="K110" s="71"/>
      <c r="L110" s="71"/>
      <c r="M110" s="71"/>
      <c r="N110" s="71"/>
      <c r="O110" s="71"/>
      <c r="P110" s="71"/>
      <c r="Q110" s="71"/>
    </row>
    <row r="111" spans="3:17" x14ac:dyDescent="0.35">
      <c r="C111" s="71"/>
      <c r="D111" s="71"/>
      <c r="E111" s="71"/>
      <c r="F111" s="71"/>
      <c r="G111" s="71"/>
      <c r="H111" s="71"/>
      <c r="I111" s="71"/>
      <c r="J111" s="71"/>
      <c r="K111" s="71"/>
      <c r="L111" s="71"/>
      <c r="M111" s="71"/>
      <c r="N111" s="71"/>
      <c r="O111" s="71"/>
      <c r="P111" s="71"/>
      <c r="Q111" s="71"/>
    </row>
    <row r="112" spans="3:17" x14ac:dyDescent="0.35">
      <c r="C112" s="71"/>
      <c r="D112" s="71"/>
      <c r="E112" s="71"/>
      <c r="F112" s="71"/>
      <c r="G112" s="71"/>
      <c r="H112" s="71"/>
      <c r="I112" s="71"/>
      <c r="J112" s="71"/>
      <c r="K112" s="71"/>
      <c r="L112" s="71"/>
      <c r="M112" s="71"/>
      <c r="N112" s="71"/>
      <c r="O112" s="71"/>
      <c r="P112" s="71"/>
      <c r="Q112" s="71"/>
    </row>
    <row r="113" spans="3:17" x14ac:dyDescent="0.35">
      <c r="C113" s="71"/>
      <c r="D113" s="71"/>
      <c r="E113" s="71"/>
      <c r="F113" s="71"/>
      <c r="G113" s="71"/>
      <c r="H113" s="71"/>
      <c r="I113" s="71"/>
      <c r="J113" s="71"/>
      <c r="K113" s="71"/>
      <c r="L113" s="71"/>
      <c r="M113" s="71"/>
      <c r="N113" s="71"/>
      <c r="O113" s="71"/>
      <c r="P113" s="71"/>
      <c r="Q113" s="71"/>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zoomScale="90" zoomScaleNormal="90" workbookViewId="0">
      <selection activeCell="J38" sqref="J38"/>
    </sheetView>
  </sheetViews>
  <sheetFormatPr defaultRowHeight="14.5" x14ac:dyDescent="0.35"/>
  <sheetData>
    <row r="1" spans="1:19" x14ac:dyDescent="0.35">
      <c r="A1" s="30" t="s">
        <v>741</v>
      </c>
    </row>
    <row r="10" spans="1:19" x14ac:dyDescent="0.35">
      <c r="A10" s="69"/>
      <c r="B10" s="69" t="s">
        <v>744</v>
      </c>
      <c r="C10" s="69"/>
      <c r="D10" s="69"/>
      <c r="E10" s="69"/>
      <c r="F10" s="69"/>
      <c r="G10" s="69"/>
      <c r="H10" s="69"/>
      <c r="I10" s="69"/>
      <c r="J10" s="69"/>
      <c r="K10" s="69"/>
      <c r="L10" s="69"/>
      <c r="M10" s="69"/>
      <c r="N10" s="69"/>
      <c r="O10" s="69"/>
      <c r="P10" s="69"/>
      <c r="Q10" s="69"/>
    </row>
    <row r="11" spans="1:19" x14ac:dyDescent="0.35">
      <c r="A11" s="69"/>
      <c r="B11" s="215" t="s">
        <v>0</v>
      </c>
      <c r="C11" s="215" t="s">
        <v>1</v>
      </c>
      <c r="D11" s="215" t="s">
        <v>2</v>
      </c>
      <c r="E11" s="215" t="s">
        <v>3</v>
      </c>
      <c r="F11" s="215" t="s">
        <v>4</v>
      </c>
      <c r="G11" s="215" t="s">
        <v>5</v>
      </c>
      <c r="H11" s="215" t="s">
        <v>6</v>
      </c>
      <c r="I11" s="215" t="s">
        <v>7</v>
      </c>
      <c r="J11" s="215" t="s">
        <v>8</v>
      </c>
      <c r="K11" s="215" t="s">
        <v>9</v>
      </c>
      <c r="L11" s="215" t="s">
        <v>10</v>
      </c>
      <c r="M11" s="215" t="s">
        <v>11</v>
      </c>
      <c r="N11" s="135"/>
      <c r="O11" s="131"/>
      <c r="P11" s="131"/>
      <c r="Q11" s="131"/>
      <c r="R11" s="127"/>
      <c r="S11" s="127"/>
    </row>
    <row r="12" spans="1:19" x14ac:dyDescent="0.35">
      <c r="A12" s="69"/>
      <c r="B12" s="135">
        <f t="shared" ref="B12:M12" si="0">+SUM(C29:C34)</f>
        <v>0</v>
      </c>
      <c r="C12" s="135">
        <f t="shared" si="0"/>
        <v>0</v>
      </c>
      <c r="D12" s="135">
        <f t="shared" si="0"/>
        <v>0</v>
      </c>
      <c r="E12" s="135">
        <f t="shared" si="0"/>
        <v>163</v>
      </c>
      <c r="F12" s="135">
        <f t="shared" si="0"/>
        <v>1283</v>
      </c>
      <c r="G12" s="135">
        <f t="shared" si="0"/>
        <v>40</v>
      </c>
      <c r="H12" s="135">
        <f t="shared" si="0"/>
        <v>76</v>
      </c>
      <c r="I12" s="135">
        <f t="shared" si="0"/>
        <v>891</v>
      </c>
      <c r="J12" s="135">
        <f t="shared" si="0"/>
        <v>540</v>
      </c>
      <c r="K12" s="135">
        <f t="shared" si="0"/>
        <v>40</v>
      </c>
      <c r="L12" s="135">
        <f t="shared" si="0"/>
        <v>1</v>
      </c>
      <c r="M12" s="135">
        <f t="shared" si="0"/>
        <v>0</v>
      </c>
      <c r="N12" s="135"/>
      <c r="O12" s="131"/>
      <c r="P12" s="131"/>
      <c r="Q12" s="131"/>
      <c r="R12" s="127"/>
      <c r="S12" s="127"/>
    </row>
    <row r="13" spans="1:19" x14ac:dyDescent="0.35">
      <c r="A13" s="69"/>
      <c r="B13" s="161">
        <f>+B12/60</f>
        <v>0</v>
      </c>
      <c r="C13" s="161">
        <f t="shared" ref="C13:M13" si="1">+C12/60</f>
        <v>0</v>
      </c>
      <c r="D13" s="161">
        <f t="shared" si="1"/>
        <v>0</v>
      </c>
      <c r="E13" s="161">
        <f t="shared" si="1"/>
        <v>2.7166666666666668</v>
      </c>
      <c r="F13" s="161">
        <f t="shared" si="1"/>
        <v>21.383333333333333</v>
      </c>
      <c r="G13" s="161">
        <f t="shared" si="1"/>
        <v>0.66666666666666663</v>
      </c>
      <c r="H13" s="161">
        <f t="shared" si="1"/>
        <v>1.2666666666666666</v>
      </c>
      <c r="I13" s="161">
        <f t="shared" si="1"/>
        <v>14.85</v>
      </c>
      <c r="J13" s="161">
        <f t="shared" si="1"/>
        <v>9</v>
      </c>
      <c r="K13" s="161">
        <f t="shared" si="1"/>
        <v>0.66666666666666663</v>
      </c>
      <c r="L13" s="161">
        <f t="shared" si="1"/>
        <v>1.6666666666666666E-2</v>
      </c>
      <c r="M13" s="135">
        <f t="shared" si="1"/>
        <v>0</v>
      </c>
      <c r="N13" s="135"/>
      <c r="O13" s="131"/>
      <c r="P13" s="131"/>
      <c r="Q13" s="131"/>
      <c r="R13" s="127"/>
      <c r="S13" s="127"/>
    </row>
    <row r="14" spans="1:19" s="66" customFormat="1" x14ac:dyDescent="0.35">
      <c r="A14" s="69"/>
      <c r="B14" s="161"/>
      <c r="C14" s="161"/>
      <c r="D14" s="161"/>
      <c r="E14" s="161"/>
      <c r="F14" s="161"/>
      <c r="G14" s="161"/>
      <c r="H14" s="161"/>
      <c r="I14" s="161"/>
      <c r="J14" s="161"/>
      <c r="K14" s="161"/>
      <c r="L14" s="161"/>
      <c r="M14" s="135"/>
      <c r="N14" s="135"/>
      <c r="O14" s="131"/>
      <c r="P14" s="131"/>
      <c r="Q14" s="131"/>
      <c r="R14" s="127"/>
      <c r="S14" s="127"/>
    </row>
    <row r="15" spans="1:19" s="66" customFormat="1" x14ac:dyDescent="0.35">
      <c r="A15" s="69"/>
      <c r="B15" s="161"/>
      <c r="C15" s="161"/>
      <c r="D15" s="161"/>
      <c r="E15" s="161"/>
      <c r="F15" s="161"/>
      <c r="G15" s="161"/>
      <c r="H15" s="161"/>
      <c r="I15" s="161"/>
      <c r="J15" s="161"/>
      <c r="K15" s="161"/>
      <c r="L15" s="161"/>
      <c r="M15" s="135"/>
      <c r="N15" s="135"/>
      <c r="O15" s="131"/>
      <c r="P15" s="131"/>
      <c r="Q15" s="131"/>
      <c r="R15" s="127"/>
      <c r="S15" s="127"/>
    </row>
    <row r="16" spans="1:19" x14ac:dyDescent="0.35">
      <c r="A16" s="69"/>
      <c r="B16" s="135"/>
      <c r="C16" s="135"/>
      <c r="D16" s="135"/>
      <c r="E16" s="135"/>
      <c r="F16" s="135"/>
      <c r="G16" s="135"/>
      <c r="H16" s="135"/>
      <c r="I16" s="135"/>
      <c r="J16" s="135"/>
      <c r="K16" s="135"/>
      <c r="L16" s="135"/>
      <c r="M16" s="135"/>
      <c r="N16" s="135"/>
      <c r="O16" s="131"/>
      <c r="P16" s="131"/>
      <c r="Q16" s="131"/>
      <c r="R16" s="127"/>
      <c r="S16" s="127"/>
    </row>
    <row r="17" spans="1:19" x14ac:dyDescent="0.35">
      <c r="A17" s="69"/>
      <c r="B17" s="135"/>
      <c r="C17" s="135"/>
      <c r="D17" s="135"/>
      <c r="E17" s="135"/>
      <c r="F17" s="135"/>
      <c r="G17" s="135"/>
      <c r="H17" s="135"/>
      <c r="I17" s="135"/>
      <c r="J17" s="135"/>
      <c r="K17" s="135"/>
      <c r="L17" s="135"/>
      <c r="M17" s="135"/>
      <c r="N17" s="135"/>
      <c r="O17" s="131"/>
      <c r="P17" s="131"/>
      <c r="Q17" s="131"/>
      <c r="R17" s="127"/>
      <c r="S17" s="127"/>
    </row>
    <row r="18" spans="1:19" x14ac:dyDescent="0.35">
      <c r="A18" s="69"/>
      <c r="B18" s="135"/>
      <c r="C18" s="135"/>
      <c r="D18" s="135"/>
      <c r="E18" s="135"/>
      <c r="F18" s="135"/>
      <c r="G18" s="135"/>
      <c r="H18" s="135"/>
      <c r="I18" s="135"/>
      <c r="J18" s="135"/>
      <c r="K18" s="135"/>
      <c r="L18" s="135"/>
      <c r="M18" s="135"/>
      <c r="N18" s="135"/>
      <c r="O18" s="131"/>
      <c r="P18" s="131"/>
      <c r="Q18" s="131"/>
      <c r="R18" s="127"/>
      <c r="S18" s="127"/>
    </row>
    <row r="23" spans="1:19" x14ac:dyDescent="0.35">
      <c r="A23" s="69"/>
      <c r="B23" s="66" t="s">
        <v>745</v>
      </c>
      <c r="C23" s="135"/>
      <c r="D23" s="135"/>
      <c r="E23" s="135"/>
      <c r="F23" s="135"/>
      <c r="G23" s="135"/>
      <c r="H23" s="135"/>
      <c r="I23" s="135"/>
      <c r="J23" s="135"/>
      <c r="K23" s="135"/>
      <c r="L23" s="135"/>
      <c r="M23" s="135"/>
      <c r="N23" s="135"/>
      <c r="O23" s="131"/>
      <c r="P23" s="131"/>
      <c r="Q23" s="131"/>
      <c r="R23" s="127"/>
      <c r="S23" s="127"/>
    </row>
    <row r="24" spans="1:19" ht="26.5" x14ac:dyDescent="0.35">
      <c r="A24" s="69"/>
      <c r="B24" s="215" t="s">
        <v>200</v>
      </c>
      <c r="C24" s="215" t="s">
        <v>201</v>
      </c>
      <c r="D24" s="215" t="s">
        <v>202</v>
      </c>
      <c r="E24" s="215" t="s">
        <v>203</v>
      </c>
      <c r="F24" s="215" t="s">
        <v>204</v>
      </c>
      <c r="G24" s="215" t="s">
        <v>205</v>
      </c>
      <c r="H24" s="135"/>
      <c r="I24" s="135"/>
      <c r="J24" s="135"/>
      <c r="K24" s="135"/>
      <c r="L24" s="135"/>
      <c r="M24" s="135"/>
      <c r="N24" s="135"/>
      <c r="O24" s="131"/>
      <c r="P24" s="131"/>
      <c r="Q24" s="131"/>
      <c r="R24" s="127"/>
      <c r="S24" s="127"/>
    </row>
    <row r="25" spans="1:19" x14ac:dyDescent="0.35">
      <c r="A25" s="69" t="s">
        <v>490</v>
      </c>
      <c r="B25" s="129">
        <v>32.4</v>
      </c>
      <c r="C25" s="129">
        <v>10.3</v>
      </c>
      <c r="D25" s="129">
        <v>30.6</v>
      </c>
      <c r="E25" s="129">
        <v>50.3</v>
      </c>
      <c r="F25" s="129">
        <v>112.5</v>
      </c>
      <c r="G25" s="129">
        <v>67.3</v>
      </c>
      <c r="H25" s="135"/>
      <c r="I25" s="135"/>
      <c r="J25" s="135"/>
      <c r="K25" s="135"/>
      <c r="L25" s="135"/>
      <c r="M25" s="135"/>
      <c r="N25" s="135"/>
      <c r="O25" s="131"/>
      <c r="P25" s="131"/>
      <c r="Q25" s="131"/>
      <c r="R25" s="127"/>
      <c r="S25" s="127"/>
    </row>
    <row r="26" spans="1:19" x14ac:dyDescent="0.35">
      <c r="A26" s="69"/>
      <c r="B26" s="135"/>
      <c r="C26" s="135"/>
      <c r="D26" s="135"/>
      <c r="E26" s="135"/>
      <c r="F26" s="135"/>
      <c r="G26" s="135"/>
      <c r="H26" s="135"/>
      <c r="I26" s="135"/>
      <c r="J26" s="135"/>
      <c r="K26" s="135"/>
      <c r="L26" s="135"/>
      <c r="M26" s="135"/>
      <c r="N26" s="135"/>
      <c r="O26" s="131"/>
      <c r="P26" s="131"/>
      <c r="Q26" s="131"/>
      <c r="R26" s="127"/>
      <c r="S26" s="127"/>
    </row>
    <row r="27" spans="1:19" x14ac:dyDescent="0.35">
      <c r="A27" s="69"/>
      <c r="B27" s="131"/>
      <c r="C27" s="131"/>
      <c r="D27" s="131"/>
      <c r="E27" s="131"/>
      <c r="F27" s="131"/>
      <c r="G27" s="131"/>
      <c r="H27" s="131"/>
      <c r="I27" s="131"/>
      <c r="J27" s="131"/>
      <c r="K27" s="131"/>
      <c r="L27" s="131"/>
      <c r="M27" s="131"/>
      <c r="N27" s="131"/>
      <c r="O27" s="131"/>
      <c r="P27" s="131"/>
      <c r="Q27" s="131"/>
      <c r="R27" s="127"/>
      <c r="S27" s="127"/>
    </row>
    <row r="28" spans="1:19" x14ac:dyDescent="0.35">
      <c r="A28" s="545"/>
      <c r="B28" s="690"/>
      <c r="C28" s="673" t="s">
        <v>0</v>
      </c>
      <c r="D28" s="673" t="s">
        <v>1</v>
      </c>
      <c r="E28" s="673" t="s">
        <v>2</v>
      </c>
      <c r="F28" s="673" t="s">
        <v>3</v>
      </c>
      <c r="G28" s="673" t="s">
        <v>4</v>
      </c>
      <c r="H28" s="673" t="s">
        <v>5</v>
      </c>
      <c r="I28" s="673" t="s">
        <v>6</v>
      </c>
      <c r="J28" s="673" t="s">
        <v>7</v>
      </c>
      <c r="K28" s="673" t="s">
        <v>8</v>
      </c>
      <c r="L28" s="673" t="s">
        <v>9</v>
      </c>
      <c r="M28" s="673" t="s">
        <v>10</v>
      </c>
      <c r="N28" s="673" t="s">
        <v>11</v>
      </c>
      <c r="O28" s="673" t="s">
        <v>12</v>
      </c>
      <c r="P28" s="673" t="s">
        <v>742</v>
      </c>
      <c r="Q28" s="590"/>
      <c r="R28" s="587"/>
      <c r="S28" s="587" t="s">
        <v>743</v>
      </c>
    </row>
    <row r="29" spans="1:19" ht="26.5" x14ac:dyDescent="0.35">
      <c r="A29" s="691" t="s">
        <v>482</v>
      </c>
      <c r="B29" s="692" t="s">
        <v>200</v>
      </c>
      <c r="C29" s="693"/>
      <c r="D29" s="693" t="s">
        <v>14</v>
      </c>
      <c r="E29" s="693" t="s">
        <v>14</v>
      </c>
      <c r="F29" s="693">
        <v>7</v>
      </c>
      <c r="G29" s="693">
        <v>227</v>
      </c>
      <c r="H29" s="693">
        <v>1</v>
      </c>
      <c r="I29" s="693" t="s">
        <v>14</v>
      </c>
      <c r="J29" s="693">
        <v>75</v>
      </c>
      <c r="K29" s="693">
        <v>13</v>
      </c>
      <c r="L29" s="693">
        <v>1</v>
      </c>
      <c r="M29" s="693" t="s">
        <v>14</v>
      </c>
      <c r="N29" s="693" t="s">
        <v>14</v>
      </c>
      <c r="O29" s="693">
        <v>324</v>
      </c>
      <c r="P29" s="694">
        <f t="shared" ref="P29:P34" si="2">+SUM(F29:H29)/O29*100</f>
        <v>72.53086419753086</v>
      </c>
      <c r="Q29" s="692" t="s">
        <v>157</v>
      </c>
      <c r="R29" s="695">
        <f t="shared" ref="R29:R34" si="3">+SUM(C29:N29)</f>
        <v>324</v>
      </c>
      <c r="S29" s="695">
        <f t="shared" ref="S29:S34" si="4">+R29/10</f>
        <v>32.4</v>
      </c>
    </row>
    <row r="30" spans="1:19" ht="26.5" x14ac:dyDescent="0.35">
      <c r="A30" s="545"/>
      <c r="B30" s="692" t="s">
        <v>201</v>
      </c>
      <c r="C30" s="693" t="s">
        <v>14</v>
      </c>
      <c r="D30" s="693" t="s">
        <v>14</v>
      </c>
      <c r="E30" s="693" t="s">
        <v>14</v>
      </c>
      <c r="F30" s="693">
        <v>2</v>
      </c>
      <c r="G30" s="693">
        <v>47</v>
      </c>
      <c r="H30" s="693" t="s">
        <v>14</v>
      </c>
      <c r="I30" s="693" t="s">
        <v>14</v>
      </c>
      <c r="J30" s="693">
        <v>14</v>
      </c>
      <c r="K30" s="693">
        <v>40</v>
      </c>
      <c r="L30" s="693" t="s">
        <v>14</v>
      </c>
      <c r="M30" s="693" t="s">
        <v>14</v>
      </c>
      <c r="N30" s="693" t="s">
        <v>14</v>
      </c>
      <c r="O30" s="693">
        <v>103</v>
      </c>
      <c r="P30" s="694">
        <f t="shared" si="2"/>
        <v>47.572815533980581</v>
      </c>
      <c r="Q30" s="692" t="s">
        <v>159</v>
      </c>
      <c r="R30" s="695">
        <f t="shared" si="3"/>
        <v>103</v>
      </c>
      <c r="S30" s="695">
        <f t="shared" si="4"/>
        <v>10.3</v>
      </c>
    </row>
    <row r="31" spans="1:19" ht="26.5" x14ac:dyDescent="0.35">
      <c r="A31" s="545"/>
      <c r="B31" s="692" t="s">
        <v>202</v>
      </c>
      <c r="C31" s="693" t="s">
        <v>14</v>
      </c>
      <c r="D31" s="693" t="s">
        <v>14</v>
      </c>
      <c r="E31" s="693" t="s">
        <v>14</v>
      </c>
      <c r="F31" s="693">
        <v>5</v>
      </c>
      <c r="G31" s="693">
        <v>110</v>
      </c>
      <c r="H31" s="693">
        <v>19</v>
      </c>
      <c r="I31" s="693">
        <v>16</v>
      </c>
      <c r="J31" s="693">
        <v>50</v>
      </c>
      <c r="K31" s="693">
        <v>100</v>
      </c>
      <c r="L31" s="693">
        <v>6</v>
      </c>
      <c r="M31" s="693" t="s">
        <v>14</v>
      </c>
      <c r="N31" s="693" t="s">
        <v>14</v>
      </c>
      <c r="O31" s="693">
        <v>306</v>
      </c>
      <c r="P31" s="694">
        <f t="shared" si="2"/>
        <v>43.790849673202615</v>
      </c>
      <c r="Q31" s="692" t="s">
        <v>160</v>
      </c>
      <c r="R31" s="695">
        <f t="shared" si="3"/>
        <v>306</v>
      </c>
      <c r="S31" s="695">
        <f t="shared" si="4"/>
        <v>30.6</v>
      </c>
    </row>
    <row r="32" spans="1:19" ht="26.5" x14ac:dyDescent="0.35">
      <c r="A32" s="545"/>
      <c r="B32" s="692" t="s">
        <v>203</v>
      </c>
      <c r="C32" s="693" t="s">
        <v>14</v>
      </c>
      <c r="D32" s="693" t="s">
        <v>14</v>
      </c>
      <c r="E32" s="693" t="s">
        <v>14</v>
      </c>
      <c r="F32" s="693">
        <v>50</v>
      </c>
      <c r="G32" s="693">
        <v>135</v>
      </c>
      <c r="H32" s="693">
        <v>4</v>
      </c>
      <c r="I32" s="693">
        <v>31</v>
      </c>
      <c r="J32" s="693">
        <v>157</v>
      </c>
      <c r="K32" s="693">
        <v>109</v>
      </c>
      <c r="L32" s="693">
        <v>16</v>
      </c>
      <c r="M32" s="693">
        <v>1</v>
      </c>
      <c r="N32" s="693" t="s">
        <v>14</v>
      </c>
      <c r="O32" s="693">
        <v>503</v>
      </c>
      <c r="P32" s="694">
        <f t="shared" si="2"/>
        <v>37.57455268389662</v>
      </c>
      <c r="Q32" s="692" t="s">
        <v>162</v>
      </c>
      <c r="R32" s="695">
        <f t="shared" si="3"/>
        <v>503</v>
      </c>
      <c r="S32" s="695">
        <f t="shared" si="4"/>
        <v>50.3</v>
      </c>
    </row>
    <row r="33" spans="1:19" ht="26.5" x14ac:dyDescent="0.35">
      <c r="A33" s="545"/>
      <c r="B33" s="692" t="s">
        <v>204</v>
      </c>
      <c r="C33" s="693" t="s">
        <v>14</v>
      </c>
      <c r="D33" s="693" t="s">
        <v>14</v>
      </c>
      <c r="E33" s="693" t="s">
        <v>14</v>
      </c>
      <c r="F33" s="693">
        <v>48</v>
      </c>
      <c r="G33" s="693">
        <v>471</v>
      </c>
      <c r="H33" s="693">
        <v>13</v>
      </c>
      <c r="I33" s="693">
        <v>9</v>
      </c>
      <c r="J33" s="693">
        <v>427</v>
      </c>
      <c r="K33" s="693">
        <v>142</v>
      </c>
      <c r="L33" s="693">
        <v>15</v>
      </c>
      <c r="M33" s="693" t="s">
        <v>14</v>
      </c>
      <c r="N33" s="693" t="s">
        <v>14</v>
      </c>
      <c r="O33" s="693">
        <v>1125</v>
      </c>
      <c r="P33" s="694">
        <f t="shared" si="2"/>
        <v>47.288888888888891</v>
      </c>
      <c r="Q33" s="692" t="s">
        <v>169</v>
      </c>
      <c r="R33" s="695">
        <f t="shared" si="3"/>
        <v>1125</v>
      </c>
      <c r="S33" s="695">
        <f t="shared" si="4"/>
        <v>112.5</v>
      </c>
    </row>
    <row r="34" spans="1:19" ht="26.5" x14ac:dyDescent="0.35">
      <c r="A34" s="696" t="s">
        <v>746</v>
      </c>
      <c r="B34" s="697" t="s">
        <v>205</v>
      </c>
      <c r="C34" s="698"/>
      <c r="D34" s="698" t="s">
        <v>14</v>
      </c>
      <c r="E34" s="698" t="s">
        <v>14</v>
      </c>
      <c r="F34" s="697">
        <v>51</v>
      </c>
      <c r="G34" s="697">
        <v>293</v>
      </c>
      <c r="H34" s="698">
        <v>3</v>
      </c>
      <c r="I34" s="698">
        <v>20</v>
      </c>
      <c r="J34" s="698">
        <v>168</v>
      </c>
      <c r="K34" s="698">
        <v>136</v>
      </c>
      <c r="L34" s="698">
        <v>2</v>
      </c>
      <c r="M34" s="698" t="s">
        <v>14</v>
      </c>
      <c r="N34" s="698" t="s">
        <v>14</v>
      </c>
      <c r="O34" s="697">
        <v>673</v>
      </c>
      <c r="P34" s="699">
        <f t="shared" si="2"/>
        <v>51.560178306092119</v>
      </c>
      <c r="Q34" s="697" t="s">
        <v>167</v>
      </c>
      <c r="R34" s="674">
        <f t="shared" si="3"/>
        <v>673</v>
      </c>
      <c r="S34" s="674">
        <f t="shared" si="4"/>
        <v>67.3</v>
      </c>
    </row>
    <row r="35" spans="1:19" x14ac:dyDescent="0.35">
      <c r="A35" s="69"/>
      <c r="B35" s="69"/>
      <c r="C35" s="69"/>
      <c r="D35" s="69"/>
      <c r="E35" s="69"/>
      <c r="F35" s="69"/>
      <c r="G35" s="69"/>
      <c r="H35" s="69"/>
      <c r="I35" s="69"/>
      <c r="J35" s="69"/>
      <c r="K35" s="69"/>
      <c r="L35" s="69"/>
      <c r="M35" s="69"/>
      <c r="N35" s="69"/>
      <c r="O35" s="69"/>
      <c r="P35" s="69"/>
      <c r="Q35" s="69"/>
      <c r="R35" s="66"/>
      <c r="S35" s="66"/>
    </row>
    <row r="36" spans="1:19" x14ac:dyDescent="0.35">
      <c r="A36" s="69"/>
      <c r="B36" s="69"/>
      <c r="C36" s="69"/>
      <c r="D36" s="69"/>
      <c r="E36" s="69"/>
      <c r="F36" s="69"/>
      <c r="G36" s="69"/>
      <c r="H36" s="69"/>
      <c r="I36" s="69"/>
      <c r="J36" s="69"/>
      <c r="K36" s="69"/>
      <c r="L36" s="69"/>
      <c r="M36" s="69"/>
      <c r="N36" s="69"/>
      <c r="O36" s="69"/>
      <c r="P36" s="69"/>
      <c r="Q36" s="69"/>
      <c r="R36" s="66"/>
      <c r="S36" s="66"/>
    </row>
    <row r="37" spans="1:19" x14ac:dyDescent="0.35">
      <c r="A37" s="66"/>
      <c r="B37" s="66"/>
      <c r="O37" s="66"/>
      <c r="P37" s="66"/>
      <c r="Q37" s="66"/>
      <c r="R37" s="66"/>
      <c r="S37" s="66"/>
    </row>
    <row r="38" spans="1:19" x14ac:dyDescent="0.35">
      <c r="A38" s="66"/>
      <c r="B38" s="66"/>
      <c r="O38" s="66"/>
      <c r="P38" s="66"/>
      <c r="Q38" s="66"/>
      <c r="R38" s="66"/>
      <c r="S38" s="66"/>
    </row>
    <row r="39" spans="1:19" x14ac:dyDescent="0.35">
      <c r="A39" s="66"/>
      <c r="B39" s="66"/>
      <c r="O39" s="66"/>
      <c r="P39" s="66"/>
      <c r="Q39" s="66"/>
      <c r="R39" s="66"/>
      <c r="S39" s="66"/>
    </row>
    <row r="40" spans="1:19" x14ac:dyDescent="0.35">
      <c r="A40" s="66"/>
      <c r="B40" s="66"/>
      <c r="C40" s="66"/>
      <c r="D40" s="66"/>
      <c r="E40" s="66"/>
      <c r="F40" s="66"/>
      <c r="G40" s="66"/>
      <c r="H40" s="66"/>
      <c r="I40" s="66"/>
      <c r="J40" s="66"/>
      <c r="K40" s="66"/>
      <c r="L40" s="66"/>
      <c r="M40" s="66"/>
      <c r="N40" s="66"/>
      <c r="O40" s="66"/>
      <c r="P40" s="66"/>
      <c r="Q40" s="66"/>
      <c r="R40" s="66"/>
      <c r="S40" s="66"/>
    </row>
    <row r="41" spans="1:19" x14ac:dyDescent="0.35">
      <c r="A41" s="66"/>
      <c r="B41" s="66"/>
      <c r="C41" s="66"/>
      <c r="D41" s="66"/>
      <c r="E41" s="66"/>
      <c r="F41" s="66"/>
      <c r="G41" s="66"/>
      <c r="H41" s="66"/>
      <c r="I41" s="66"/>
      <c r="J41" s="66"/>
      <c r="K41" s="66"/>
      <c r="L41" s="66"/>
      <c r="M41" s="66"/>
      <c r="N41" s="66"/>
      <c r="O41" s="66"/>
      <c r="P41" s="66"/>
      <c r="Q41" s="66"/>
      <c r="R41" s="66"/>
      <c r="S41" s="66"/>
    </row>
    <row r="42" spans="1:19" x14ac:dyDescent="0.35">
      <c r="A42" s="66"/>
      <c r="B42" s="66"/>
      <c r="C42" s="66"/>
      <c r="D42" s="66"/>
      <c r="E42" s="66"/>
      <c r="F42" s="66"/>
      <c r="G42" s="66"/>
      <c r="H42" s="66"/>
      <c r="I42" s="66"/>
      <c r="J42" s="66"/>
      <c r="K42" s="66"/>
      <c r="L42" s="66"/>
      <c r="M42" s="66"/>
      <c r="N42" s="66"/>
      <c r="O42" s="66"/>
      <c r="P42" s="66"/>
      <c r="Q42" s="66"/>
      <c r="R42" s="66"/>
      <c r="S42" s="66"/>
    </row>
    <row r="43" spans="1:19" x14ac:dyDescent="0.35">
      <c r="A43" s="66"/>
      <c r="B43" s="66"/>
      <c r="C43" s="66"/>
      <c r="D43" s="66"/>
      <c r="E43" s="66"/>
      <c r="F43" s="66"/>
      <c r="G43" s="66"/>
      <c r="H43" s="66"/>
      <c r="I43" s="66"/>
      <c r="J43" s="66"/>
      <c r="K43" s="66"/>
      <c r="L43" s="66"/>
      <c r="M43" s="66"/>
      <c r="N43" s="66"/>
      <c r="O43" s="66"/>
      <c r="P43" s="66"/>
      <c r="Q43" s="66"/>
      <c r="R43" s="66"/>
      <c r="S43" s="66"/>
    </row>
    <row r="44" spans="1:19" x14ac:dyDescent="0.35">
      <c r="A44" s="66"/>
      <c r="B44" s="66"/>
      <c r="C44" s="66"/>
      <c r="D44" s="66"/>
      <c r="E44" s="66"/>
      <c r="F44" s="66"/>
      <c r="G44" s="66"/>
      <c r="H44" s="66"/>
      <c r="I44" s="66"/>
      <c r="J44" s="66"/>
      <c r="K44" s="66"/>
      <c r="L44" s="66"/>
      <c r="M44" s="66"/>
      <c r="O44" s="66"/>
      <c r="P44" s="66"/>
      <c r="Q44" s="66"/>
      <c r="R44" s="66"/>
      <c r="S44" s="66"/>
    </row>
    <row r="45" spans="1:19" x14ac:dyDescent="0.35">
      <c r="A45" s="66"/>
      <c r="B45" s="66"/>
      <c r="C45" s="66"/>
      <c r="D45" s="66"/>
      <c r="F45" s="66"/>
      <c r="G45" s="66"/>
      <c r="H45" s="66"/>
      <c r="I45" s="66"/>
      <c r="J45" s="66"/>
      <c r="K45" s="66"/>
      <c r="L45" s="66"/>
      <c r="M45" s="66"/>
      <c r="N45" s="66"/>
      <c r="O45" s="66"/>
      <c r="P45" s="66"/>
      <c r="Q45" s="66"/>
      <c r="R45" s="66"/>
      <c r="S45" s="66"/>
    </row>
    <row r="46" spans="1:19" x14ac:dyDescent="0.35">
      <c r="A46" s="66"/>
      <c r="B46" s="66"/>
      <c r="C46" s="66"/>
      <c r="D46" s="66"/>
      <c r="E46" s="66"/>
      <c r="F46" s="66"/>
      <c r="G46" s="66"/>
      <c r="H46" s="66"/>
      <c r="I46" s="66"/>
      <c r="J46" s="66"/>
      <c r="K46" s="66"/>
      <c r="L46" s="66"/>
      <c r="M46" s="66"/>
      <c r="N46" s="66"/>
      <c r="O46" s="66"/>
      <c r="P46" s="66"/>
      <c r="Q46" s="66"/>
      <c r="R46" s="66"/>
      <c r="S46" s="66"/>
    </row>
    <row r="47" spans="1:19" x14ac:dyDescent="0.35">
      <c r="A47" s="66"/>
      <c r="B47" s="66"/>
      <c r="C47" s="66"/>
      <c r="D47" s="66"/>
      <c r="E47" s="66"/>
      <c r="F47" s="66"/>
      <c r="G47" s="66"/>
      <c r="H47" s="66"/>
      <c r="I47" s="66"/>
      <c r="J47" s="66"/>
      <c r="K47" s="66"/>
      <c r="L47" s="66"/>
      <c r="M47" s="66"/>
      <c r="N47" s="66"/>
      <c r="O47" s="66"/>
      <c r="P47" s="66"/>
      <c r="Q47" s="66"/>
      <c r="R47" s="66"/>
      <c r="S47" s="66"/>
    </row>
    <row r="48" spans="1:19" x14ac:dyDescent="0.35">
      <c r="A48" s="66"/>
      <c r="B48" s="66"/>
      <c r="C48" s="66"/>
      <c r="D48" s="66"/>
      <c r="E48" s="66"/>
      <c r="F48" s="66"/>
      <c r="G48" s="66"/>
      <c r="H48" s="66"/>
      <c r="I48" s="66"/>
      <c r="J48" s="66"/>
      <c r="K48" s="66"/>
      <c r="L48" s="66"/>
      <c r="M48" s="66"/>
      <c r="N48" s="66"/>
      <c r="O48" s="66"/>
      <c r="P48" s="66"/>
      <c r="Q48" s="66"/>
      <c r="R48" s="66"/>
      <c r="S48" s="66"/>
    </row>
    <row r="49" spans="1:19" x14ac:dyDescent="0.35">
      <c r="A49" s="66"/>
      <c r="B49" s="66"/>
      <c r="C49" s="66"/>
      <c r="D49" s="66"/>
      <c r="E49" s="66"/>
      <c r="F49" s="66"/>
      <c r="G49" s="66"/>
      <c r="H49" s="66"/>
      <c r="I49" s="66"/>
      <c r="J49" s="66"/>
      <c r="K49" s="66"/>
      <c r="L49" s="66"/>
      <c r="M49" s="66"/>
      <c r="N49" s="66"/>
      <c r="O49" s="66"/>
      <c r="P49" s="66"/>
      <c r="Q49" s="66"/>
      <c r="R49" s="66"/>
      <c r="S49" s="66"/>
    </row>
  </sheetData>
  <pageMargins left="0.7" right="0.7" top="0.75" bottom="0.75" header="0.3" footer="0.3"/>
  <pageSetup paperSize="9" orientation="portrait" horizontalDpi="0"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workbookViewId="0">
      <selection activeCell="N20" sqref="N20"/>
    </sheetView>
  </sheetViews>
  <sheetFormatPr defaultRowHeight="14.5" x14ac:dyDescent="0.35"/>
  <cols>
    <col min="1" max="1" width="8.90625" style="66"/>
  </cols>
  <sheetData>
    <row r="1" spans="1:18" x14ac:dyDescent="0.35">
      <c r="A1" s="30" t="s">
        <v>747</v>
      </c>
    </row>
    <row r="3" spans="1:18" s="66" customFormat="1" x14ac:dyDescent="0.35"/>
    <row r="4" spans="1:18" x14ac:dyDescent="0.35">
      <c r="R4" s="66"/>
    </row>
    <row r="5" spans="1:18" x14ac:dyDescent="0.35">
      <c r="R5" s="66"/>
    </row>
    <row r="6" spans="1:18" x14ac:dyDescent="0.35">
      <c r="R6" s="66"/>
    </row>
    <row r="7" spans="1:18" x14ac:dyDescent="0.35">
      <c r="R7" s="66"/>
    </row>
    <row r="8" spans="1:18" x14ac:dyDescent="0.35">
      <c r="R8" s="66"/>
    </row>
    <row r="9" spans="1:18" x14ac:dyDescent="0.35">
      <c r="R9" s="66"/>
    </row>
    <row r="10" spans="1:18" x14ac:dyDescent="0.35">
      <c r="C10" s="66" t="s">
        <v>755</v>
      </c>
      <c r="D10" s="66"/>
      <c r="E10" s="66"/>
      <c r="F10" s="66"/>
      <c r="G10" s="66"/>
      <c r="H10" s="66"/>
      <c r="I10" s="66"/>
      <c r="J10" s="66"/>
      <c r="K10" s="66"/>
      <c r="L10" s="66"/>
      <c r="M10" s="66"/>
      <c r="N10" s="66"/>
      <c r="O10" s="66"/>
      <c r="P10" s="66"/>
      <c r="Q10" s="66"/>
      <c r="R10" s="66"/>
    </row>
    <row r="11" spans="1:18" x14ac:dyDescent="0.35">
      <c r="B11" s="66"/>
      <c r="C11" s="66"/>
      <c r="D11" s="66"/>
      <c r="E11" s="66"/>
      <c r="F11" s="66"/>
      <c r="G11" s="66"/>
      <c r="H11" s="66"/>
      <c r="I11" s="66"/>
      <c r="J11" s="66"/>
      <c r="K11" s="66"/>
      <c r="L11" s="66"/>
      <c r="M11" s="66"/>
      <c r="N11" s="66"/>
      <c r="O11" s="66"/>
      <c r="P11" s="66"/>
      <c r="Q11" s="66"/>
      <c r="R11" s="66"/>
    </row>
    <row r="12" spans="1:18" x14ac:dyDescent="0.35">
      <c r="B12" s="66"/>
      <c r="C12" s="66" t="s">
        <v>0</v>
      </c>
      <c r="D12" s="71" t="s">
        <v>1</v>
      </c>
      <c r="E12" s="71" t="s">
        <v>2</v>
      </c>
      <c r="F12" s="71" t="s">
        <v>3</v>
      </c>
      <c r="G12" s="71" t="s">
        <v>4</v>
      </c>
      <c r="H12" s="71" t="s">
        <v>5</v>
      </c>
      <c r="I12" s="71" t="s">
        <v>6</v>
      </c>
      <c r="J12" s="71" t="s">
        <v>7</v>
      </c>
      <c r="K12" s="71" t="s">
        <v>8</v>
      </c>
      <c r="L12" s="71" t="s">
        <v>9</v>
      </c>
      <c r="M12" s="71" t="s">
        <v>10</v>
      </c>
      <c r="N12" s="71" t="s">
        <v>11</v>
      </c>
      <c r="O12" s="66"/>
      <c r="P12" s="66"/>
      <c r="Q12" s="66"/>
      <c r="R12" s="43"/>
    </row>
    <row r="13" spans="1:18" x14ac:dyDescent="0.35">
      <c r="B13" s="66"/>
      <c r="C13" s="66">
        <f>+SUM(C29:C32)</f>
        <v>0</v>
      </c>
      <c r="D13" s="71">
        <f t="shared" ref="D13:N13" si="0">+SUM(D29:D32)</f>
        <v>0</v>
      </c>
      <c r="E13" s="71">
        <f t="shared" si="0"/>
        <v>5</v>
      </c>
      <c r="F13" s="71">
        <f t="shared" si="0"/>
        <v>112</v>
      </c>
      <c r="G13" s="71">
        <f t="shared" si="0"/>
        <v>52</v>
      </c>
      <c r="H13" s="71">
        <f t="shared" si="0"/>
        <v>23</v>
      </c>
      <c r="I13" s="71">
        <f t="shared" si="0"/>
        <v>43</v>
      </c>
      <c r="J13" s="71">
        <f t="shared" si="0"/>
        <v>150</v>
      </c>
      <c r="K13" s="71">
        <f t="shared" si="0"/>
        <v>442</v>
      </c>
      <c r="L13" s="71">
        <f t="shared" si="0"/>
        <v>24</v>
      </c>
      <c r="M13" s="71">
        <f t="shared" si="0"/>
        <v>0</v>
      </c>
      <c r="N13" s="71">
        <f t="shared" si="0"/>
        <v>0</v>
      </c>
      <c r="O13" s="66"/>
      <c r="P13" s="66"/>
      <c r="Q13" s="66"/>
      <c r="R13" s="66"/>
    </row>
    <row r="14" spans="1:18" x14ac:dyDescent="0.35">
      <c r="B14" s="66"/>
      <c r="C14" s="66"/>
      <c r="D14" s="66"/>
      <c r="E14" s="66"/>
      <c r="F14" s="66"/>
      <c r="G14" s="66"/>
      <c r="H14" s="66"/>
      <c r="I14" s="66"/>
      <c r="J14" s="66"/>
      <c r="K14" s="66"/>
      <c r="L14" s="66"/>
      <c r="M14" s="66"/>
      <c r="N14" s="66"/>
      <c r="O14" s="66"/>
      <c r="P14" s="66"/>
      <c r="Q14" s="66"/>
      <c r="R14" s="66"/>
    </row>
    <row r="15" spans="1:18" x14ac:dyDescent="0.35">
      <c r="B15" s="66"/>
      <c r="C15" s="66"/>
      <c r="D15" s="66"/>
      <c r="E15" s="66"/>
      <c r="F15" s="66"/>
      <c r="G15" s="66"/>
      <c r="H15" s="66"/>
      <c r="I15" s="66"/>
      <c r="J15" s="66"/>
      <c r="K15" s="66"/>
      <c r="L15" s="66"/>
      <c r="M15" s="66"/>
      <c r="N15" s="66"/>
      <c r="O15" s="66"/>
      <c r="P15" s="66"/>
      <c r="Q15" s="66"/>
      <c r="R15" s="66"/>
    </row>
    <row r="16" spans="1:18" x14ac:dyDescent="0.35">
      <c r="B16" s="66"/>
      <c r="C16" s="66"/>
      <c r="D16" s="66"/>
      <c r="E16" s="66"/>
      <c r="F16" s="66"/>
      <c r="G16" s="66"/>
      <c r="H16" s="66"/>
      <c r="I16" s="66"/>
      <c r="J16" s="66"/>
      <c r="K16" s="66"/>
      <c r="L16" s="66"/>
      <c r="M16" s="66"/>
      <c r="N16" s="66"/>
      <c r="O16" s="66"/>
      <c r="P16" s="66"/>
      <c r="Q16" s="66"/>
      <c r="R16" s="66"/>
    </row>
    <row r="20" spans="1:18" x14ac:dyDescent="0.35">
      <c r="N20" s="244"/>
      <c r="P20" s="66"/>
      <c r="Q20" s="66"/>
      <c r="R20" s="66"/>
    </row>
    <row r="21" spans="1:18" x14ac:dyDescent="0.35">
      <c r="N21" s="116"/>
      <c r="P21" s="66"/>
      <c r="Q21" s="66"/>
      <c r="R21" s="66"/>
    </row>
    <row r="22" spans="1:18" x14ac:dyDescent="0.35">
      <c r="B22" s="66"/>
      <c r="C22" s="66" t="s">
        <v>756</v>
      </c>
      <c r="D22" s="66"/>
      <c r="E22" s="66"/>
      <c r="F22" s="66"/>
      <c r="G22" s="66"/>
      <c r="H22" s="66"/>
      <c r="I22" s="66"/>
      <c r="J22" s="66"/>
      <c r="K22" s="66"/>
      <c r="L22" s="66"/>
      <c r="M22" s="66"/>
      <c r="N22" s="66"/>
      <c r="O22" s="66"/>
      <c r="P22" s="66"/>
      <c r="Q22" s="66"/>
      <c r="R22" s="66"/>
    </row>
    <row r="23" spans="1:18" x14ac:dyDescent="0.35">
      <c r="B23" s="43"/>
      <c r="C23" s="252" t="s">
        <v>750</v>
      </c>
      <c r="D23" s="252" t="s">
        <v>751</v>
      </c>
      <c r="E23" s="252" t="s">
        <v>752</v>
      </c>
      <c r="F23" s="125" t="s">
        <v>753</v>
      </c>
      <c r="G23" s="230"/>
      <c r="H23" s="43"/>
      <c r="I23" s="43"/>
      <c r="J23" s="43"/>
      <c r="K23" s="43"/>
      <c r="L23" s="43"/>
      <c r="M23" s="43"/>
      <c r="N23" s="244"/>
      <c r="O23" s="43"/>
      <c r="P23" s="43"/>
      <c r="Q23" s="43"/>
      <c r="R23" s="66"/>
    </row>
    <row r="24" spans="1:18" x14ac:dyDescent="0.35">
      <c r="B24" s="66" t="s">
        <v>490</v>
      </c>
      <c r="C24" s="320">
        <f>+P29</f>
        <v>0.6</v>
      </c>
      <c r="D24" s="320">
        <f>+P30</f>
        <v>8.1333333333333329</v>
      </c>
      <c r="E24" s="320">
        <f>+P31</f>
        <v>21.533333333333335</v>
      </c>
      <c r="F24" s="207">
        <f>+P32</f>
        <v>23.352941176470587</v>
      </c>
      <c r="G24" s="71"/>
      <c r="H24" s="66"/>
      <c r="I24" s="66"/>
      <c r="J24" s="66"/>
      <c r="K24" s="66"/>
      <c r="L24" s="66"/>
      <c r="M24" s="66"/>
      <c r="N24" s="244"/>
      <c r="O24" s="66"/>
      <c r="P24" s="66"/>
      <c r="Q24" s="66"/>
      <c r="R24" s="66"/>
    </row>
    <row r="25" spans="1:18" x14ac:dyDescent="0.35">
      <c r="B25" s="66"/>
      <c r="C25" s="71"/>
      <c r="D25" s="71"/>
      <c r="E25" s="71"/>
      <c r="F25" s="71"/>
      <c r="G25" s="71"/>
      <c r="H25" s="66"/>
      <c r="I25" s="66"/>
      <c r="J25" s="66"/>
      <c r="K25" s="66"/>
      <c r="L25" s="66"/>
      <c r="M25" s="66"/>
      <c r="N25" s="66"/>
      <c r="O25" s="66"/>
      <c r="P25" s="66"/>
      <c r="Q25" s="66"/>
      <c r="R25" s="66"/>
    </row>
    <row r="26" spans="1:18" x14ac:dyDescent="0.35">
      <c r="B26" s="235" t="s">
        <v>754</v>
      </c>
      <c r="C26" s="66"/>
      <c r="D26" s="66"/>
      <c r="E26" s="66"/>
      <c r="F26" s="66"/>
      <c r="G26" s="66" t="s">
        <v>749</v>
      </c>
      <c r="H26" s="66"/>
      <c r="I26" s="66"/>
      <c r="J26" s="66"/>
      <c r="K26" s="66"/>
      <c r="L26" s="66"/>
      <c r="M26" s="66"/>
      <c r="N26" s="66"/>
      <c r="O26" s="66"/>
      <c r="P26" s="66"/>
      <c r="Q26" s="66"/>
      <c r="R26" s="66"/>
    </row>
    <row r="27" spans="1:18" x14ac:dyDescent="0.35">
      <c r="B27" s="66"/>
      <c r="C27" s="66"/>
      <c r="D27" s="66"/>
      <c r="E27" s="66"/>
      <c r="F27" s="66"/>
      <c r="G27" s="66"/>
      <c r="H27" s="66"/>
      <c r="I27" s="66"/>
      <c r="J27" s="66"/>
      <c r="K27" s="66"/>
      <c r="L27" s="66"/>
      <c r="M27" s="66"/>
      <c r="N27" s="66"/>
      <c r="O27" s="66"/>
      <c r="P27" s="66"/>
      <c r="Q27" s="66"/>
      <c r="R27" s="66"/>
    </row>
    <row r="28" spans="1:18" x14ac:dyDescent="0.35">
      <c r="B28" s="66"/>
      <c r="C28" s="71" t="s">
        <v>0</v>
      </c>
      <c r="D28" s="71" t="s">
        <v>1</v>
      </c>
      <c r="E28" s="71" t="s">
        <v>2</v>
      </c>
      <c r="F28" s="71" t="s">
        <v>3</v>
      </c>
      <c r="G28" s="71" t="s">
        <v>4</v>
      </c>
      <c r="H28" s="71" t="s">
        <v>5</v>
      </c>
      <c r="I28" s="71" t="s">
        <v>6</v>
      </c>
      <c r="J28" s="71" t="s">
        <v>7</v>
      </c>
      <c r="K28" s="71" t="s">
        <v>8</v>
      </c>
      <c r="L28" s="71" t="s">
        <v>9</v>
      </c>
      <c r="M28" s="71" t="s">
        <v>10</v>
      </c>
      <c r="N28" s="71" t="s">
        <v>11</v>
      </c>
      <c r="O28" s="71" t="s">
        <v>12</v>
      </c>
      <c r="P28" s="71" t="s">
        <v>250</v>
      </c>
      <c r="Q28" s="66"/>
      <c r="R28" s="66"/>
    </row>
    <row r="29" spans="1:18" x14ac:dyDescent="0.35">
      <c r="A29" s="247" t="s">
        <v>757</v>
      </c>
      <c r="B29" s="244" t="s">
        <v>750</v>
      </c>
      <c r="C29" s="252"/>
      <c r="D29" s="252"/>
      <c r="E29" s="252"/>
      <c r="F29" s="252">
        <v>4</v>
      </c>
      <c r="G29" s="252"/>
      <c r="H29" s="252"/>
      <c r="I29" s="252"/>
      <c r="J29" s="252"/>
      <c r="K29" s="252">
        <v>5</v>
      </c>
      <c r="L29" s="252"/>
      <c r="M29" s="252"/>
      <c r="N29" s="252" t="s">
        <v>732</v>
      </c>
      <c r="O29" s="252">
        <f>+SUM(E29:L29)</f>
        <v>9</v>
      </c>
      <c r="P29" s="320">
        <f>+O29/15</f>
        <v>0.6</v>
      </c>
      <c r="Q29" s="66"/>
      <c r="R29" s="66"/>
    </row>
    <row r="30" spans="1:18" x14ac:dyDescent="0.35">
      <c r="A30" s="75"/>
      <c r="B30" s="244" t="s">
        <v>751</v>
      </c>
      <c r="C30" s="252"/>
      <c r="D30" s="252"/>
      <c r="E30" s="252"/>
      <c r="F30" s="252">
        <v>7</v>
      </c>
      <c r="G30" s="252">
        <v>7</v>
      </c>
      <c r="H30" s="252">
        <v>4</v>
      </c>
      <c r="I30" s="252">
        <v>8</v>
      </c>
      <c r="J30" s="252">
        <v>35</v>
      </c>
      <c r="K30" s="252">
        <v>56</v>
      </c>
      <c r="L30" s="252">
        <v>5</v>
      </c>
      <c r="M30" s="252"/>
      <c r="N30" s="252" t="s">
        <v>732</v>
      </c>
      <c r="O30" s="252">
        <f>+SUM(E30:L30)</f>
        <v>122</v>
      </c>
      <c r="P30" s="320">
        <f>+O30/15</f>
        <v>8.1333333333333329</v>
      </c>
      <c r="Q30" s="66"/>
      <c r="R30" s="66"/>
    </row>
    <row r="31" spans="1:18" x14ac:dyDescent="0.35">
      <c r="A31" s="75"/>
      <c r="B31" s="244" t="s">
        <v>752</v>
      </c>
      <c r="C31" s="252"/>
      <c r="D31" s="252"/>
      <c r="E31" s="252"/>
      <c r="F31" s="252">
        <v>29</v>
      </c>
      <c r="G31" s="252">
        <v>21</v>
      </c>
      <c r="H31" s="252">
        <v>7</v>
      </c>
      <c r="I31" s="252">
        <v>14</v>
      </c>
      <c r="J31" s="252">
        <v>42</v>
      </c>
      <c r="K31" s="252">
        <v>198</v>
      </c>
      <c r="L31" s="252">
        <v>12</v>
      </c>
      <c r="M31" s="252"/>
      <c r="N31" s="252" t="s">
        <v>732</v>
      </c>
      <c r="O31" s="252">
        <f>+SUM(E31:L31)</f>
        <v>323</v>
      </c>
      <c r="P31" s="320">
        <f>+O31/15</f>
        <v>21.533333333333335</v>
      </c>
      <c r="Q31" s="66"/>
    </row>
    <row r="32" spans="1:18" x14ac:dyDescent="0.35">
      <c r="A32" s="194" t="s">
        <v>537</v>
      </c>
      <c r="B32" s="116" t="s">
        <v>753</v>
      </c>
      <c r="C32" s="125"/>
      <c r="D32" s="125"/>
      <c r="E32" s="125">
        <v>5</v>
      </c>
      <c r="F32" s="125">
        <v>72</v>
      </c>
      <c r="G32" s="125">
        <v>24</v>
      </c>
      <c r="H32" s="125">
        <v>12</v>
      </c>
      <c r="I32" s="125">
        <v>21</v>
      </c>
      <c r="J32" s="125">
        <v>73</v>
      </c>
      <c r="K32" s="125">
        <v>183</v>
      </c>
      <c r="L32" s="125">
        <v>7</v>
      </c>
      <c r="M32" s="125"/>
      <c r="N32" s="125"/>
      <c r="O32" s="125">
        <f>+SUM(E32:L32)</f>
        <v>397</v>
      </c>
      <c r="P32" s="207">
        <f>+O32/17</f>
        <v>23.352941176470587</v>
      </c>
      <c r="Q32" s="66"/>
    </row>
    <row r="33" spans="1:17" x14ac:dyDescent="0.35">
      <c r="A33" s="75"/>
      <c r="B33" s="66"/>
      <c r="C33" s="71"/>
      <c r="D33" s="71"/>
      <c r="E33" s="71"/>
      <c r="F33" s="71"/>
      <c r="G33" s="71"/>
      <c r="H33" s="71"/>
      <c r="I33" s="71"/>
      <c r="J33" s="71"/>
      <c r="K33" s="71"/>
      <c r="L33" s="71"/>
      <c r="M33" s="71"/>
      <c r="N33" s="71"/>
      <c r="O33" s="71"/>
      <c r="P33" s="173"/>
      <c r="Q33" s="66"/>
    </row>
    <row r="34" spans="1:17" x14ac:dyDescent="0.35">
      <c r="B34" s="66"/>
      <c r="C34" s="71"/>
      <c r="D34" s="71"/>
      <c r="E34" s="71"/>
      <c r="F34" s="71"/>
      <c r="G34" s="71"/>
      <c r="H34" s="71"/>
      <c r="I34" s="71"/>
      <c r="J34" s="71"/>
      <c r="K34" s="71"/>
      <c r="L34" s="71"/>
      <c r="M34" s="71"/>
      <c r="N34" s="71"/>
      <c r="O34" s="71"/>
      <c r="P34" s="71"/>
      <c r="Q34" s="66"/>
    </row>
    <row r="35" spans="1:17" x14ac:dyDescent="0.35">
      <c r="B35" s="66"/>
      <c r="C35" s="66"/>
      <c r="D35" s="66"/>
      <c r="E35" s="66"/>
      <c r="F35" s="66"/>
      <c r="G35" s="66"/>
      <c r="H35" s="66"/>
      <c r="I35" s="66"/>
      <c r="J35" s="66"/>
      <c r="K35" s="66"/>
      <c r="L35" s="66"/>
      <c r="M35" s="66"/>
      <c r="N35" s="66"/>
      <c r="O35" s="66"/>
      <c r="P35" s="66"/>
      <c r="Q35" s="66"/>
    </row>
    <row r="36" spans="1:17" x14ac:dyDescent="0.35">
      <c r="B36" s="66"/>
      <c r="C36" s="66"/>
      <c r="D36" s="66"/>
      <c r="E36" s="66"/>
      <c r="F36" s="66"/>
      <c r="G36" s="66"/>
      <c r="H36" s="66"/>
      <c r="I36" s="66"/>
      <c r="J36" s="66"/>
      <c r="K36" s="66"/>
      <c r="L36" s="66"/>
      <c r="M36" s="66"/>
      <c r="N36" s="66"/>
      <c r="O36" s="66"/>
      <c r="P36" s="66"/>
      <c r="Q36" s="66"/>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workbookViewId="0">
      <selection activeCell="Q28" sqref="Q28"/>
    </sheetView>
  </sheetViews>
  <sheetFormatPr defaultRowHeight="14.5" x14ac:dyDescent="0.35"/>
  <sheetData>
    <row r="1" spans="1:23" x14ac:dyDescent="0.35">
      <c r="A1" s="30" t="s">
        <v>758</v>
      </c>
    </row>
    <row r="3" spans="1:23" x14ac:dyDescent="0.35">
      <c r="B3" s="66"/>
      <c r="C3" s="66"/>
      <c r="D3" s="66"/>
      <c r="E3" s="66"/>
      <c r="F3" s="66"/>
      <c r="G3" s="66"/>
      <c r="H3" s="66"/>
      <c r="I3" s="66"/>
      <c r="J3" s="66"/>
      <c r="K3" s="66"/>
      <c r="L3" s="66"/>
      <c r="M3" s="66"/>
      <c r="N3" s="66"/>
      <c r="O3" s="66"/>
      <c r="P3" s="66"/>
      <c r="Q3" s="66"/>
      <c r="R3" s="66"/>
      <c r="S3" s="66"/>
      <c r="T3" s="66"/>
      <c r="U3" s="66"/>
      <c r="V3" s="66"/>
    </row>
    <row r="4" spans="1:23" x14ac:dyDescent="0.35">
      <c r="B4" s="66"/>
      <c r="D4" s="66"/>
      <c r="E4" s="66"/>
      <c r="F4" s="66"/>
      <c r="G4" s="66"/>
      <c r="H4" s="66"/>
      <c r="I4" s="66"/>
      <c r="J4" s="66"/>
      <c r="K4" s="66"/>
      <c r="L4" s="66"/>
      <c r="M4" s="66"/>
      <c r="N4" s="66"/>
      <c r="O4" s="66"/>
      <c r="P4" s="66"/>
      <c r="Q4" s="66"/>
      <c r="R4" s="66"/>
      <c r="S4" s="66"/>
      <c r="T4" s="66"/>
      <c r="U4" s="66"/>
      <c r="V4" s="66"/>
    </row>
    <row r="5" spans="1:23" x14ac:dyDescent="0.35">
      <c r="B5" s="66"/>
      <c r="C5" s="66"/>
      <c r="D5" s="66"/>
      <c r="E5" s="66"/>
      <c r="F5" s="66"/>
      <c r="G5" s="66"/>
      <c r="H5" s="66"/>
      <c r="I5" s="66"/>
      <c r="J5" s="66"/>
      <c r="K5" s="66"/>
      <c r="L5" s="66"/>
      <c r="M5" s="66"/>
      <c r="N5" s="66"/>
      <c r="O5" s="66"/>
      <c r="P5" s="66"/>
      <c r="Q5" s="66"/>
      <c r="R5" s="66"/>
      <c r="S5" s="66"/>
      <c r="T5" s="66"/>
      <c r="U5" s="66"/>
      <c r="V5" s="66"/>
      <c r="W5" s="66"/>
    </row>
    <row r="6" spans="1:23" x14ac:dyDescent="0.35">
      <c r="B6" s="66"/>
      <c r="C6" s="66"/>
      <c r="D6" s="66"/>
      <c r="E6" s="66"/>
      <c r="F6" s="66"/>
      <c r="G6" s="66"/>
      <c r="H6" s="66"/>
      <c r="I6" s="66"/>
      <c r="J6" s="66"/>
      <c r="K6" s="66"/>
      <c r="L6" s="66"/>
      <c r="M6" s="66"/>
      <c r="N6" s="66"/>
      <c r="O6" s="66"/>
      <c r="P6" s="66"/>
      <c r="Q6" s="66"/>
      <c r="R6" s="66"/>
      <c r="S6" s="66"/>
      <c r="T6" s="66"/>
      <c r="U6" s="66"/>
      <c r="V6" s="66"/>
      <c r="W6" s="66"/>
    </row>
    <row r="7" spans="1:23" x14ac:dyDescent="0.35">
      <c r="B7" s="66"/>
      <c r="C7" s="66"/>
      <c r="D7" s="66"/>
      <c r="E7" s="66"/>
      <c r="F7" s="66"/>
      <c r="G7" s="66"/>
      <c r="H7" s="66"/>
      <c r="I7" s="66"/>
      <c r="J7" s="66"/>
      <c r="K7" s="66"/>
      <c r="L7" s="66"/>
      <c r="M7" s="66"/>
      <c r="N7" s="66"/>
      <c r="O7" s="66"/>
      <c r="P7" s="66"/>
      <c r="Q7" s="66"/>
      <c r="R7" s="66"/>
      <c r="S7" s="66"/>
      <c r="T7" s="66"/>
      <c r="U7" s="66"/>
      <c r="V7" s="66"/>
    </row>
    <row r="8" spans="1:23" x14ac:dyDescent="0.35">
      <c r="B8" s="66"/>
      <c r="C8" s="66"/>
      <c r="D8" s="66"/>
      <c r="E8" s="66"/>
      <c r="F8" s="66"/>
      <c r="G8" s="66"/>
      <c r="H8" s="66"/>
      <c r="I8" s="66"/>
      <c r="J8" s="66"/>
      <c r="K8" s="66"/>
      <c r="L8" s="66"/>
      <c r="M8" s="66"/>
      <c r="N8" s="66"/>
      <c r="O8" s="66"/>
      <c r="P8" s="66"/>
      <c r="Q8" s="66"/>
      <c r="R8" s="66"/>
      <c r="S8" s="66"/>
      <c r="T8" s="66"/>
      <c r="U8" s="66"/>
      <c r="V8" s="66"/>
    </row>
    <row r="9" spans="1:23" x14ac:dyDescent="0.35">
      <c r="O9" s="66"/>
      <c r="P9" s="66"/>
      <c r="Q9" s="66"/>
      <c r="R9" s="66"/>
      <c r="S9" s="66"/>
      <c r="T9" s="66"/>
      <c r="U9" s="66"/>
      <c r="V9" s="66"/>
    </row>
    <row r="10" spans="1:23" x14ac:dyDescent="0.35">
      <c r="O10" s="66"/>
      <c r="P10" s="66"/>
      <c r="Q10" s="66"/>
      <c r="R10" s="66"/>
      <c r="S10" s="66"/>
      <c r="T10" s="66"/>
      <c r="U10" s="66"/>
      <c r="V10" s="66"/>
    </row>
    <row r="11" spans="1:23" x14ac:dyDescent="0.35">
      <c r="O11" s="66"/>
      <c r="P11" s="66"/>
      <c r="Q11" s="66"/>
      <c r="R11" s="66"/>
      <c r="S11" s="66"/>
      <c r="T11" s="66"/>
      <c r="U11" s="66"/>
      <c r="V11" s="66"/>
    </row>
    <row r="12" spans="1:23" x14ac:dyDescent="0.35">
      <c r="C12" s="30" t="s">
        <v>1302</v>
      </c>
      <c r="V12" s="66"/>
    </row>
    <row r="13" spans="1:23" x14ac:dyDescent="0.35">
      <c r="B13" s="66"/>
      <c r="C13" t="s">
        <v>1204</v>
      </c>
      <c r="F13" s="66"/>
      <c r="G13" s="66"/>
      <c r="H13" s="66"/>
      <c r="I13" s="66"/>
      <c r="J13" s="66"/>
      <c r="K13" s="66"/>
      <c r="L13" s="66"/>
      <c r="M13" s="66"/>
      <c r="N13" s="66"/>
      <c r="O13" s="66"/>
      <c r="P13" s="66"/>
      <c r="Q13" s="66"/>
      <c r="R13" s="66"/>
      <c r="S13" s="66"/>
      <c r="T13" s="66"/>
      <c r="U13" s="66"/>
      <c r="V13" s="66"/>
    </row>
    <row r="16" spans="1:23" s="66" customFormat="1" x14ac:dyDescent="0.35"/>
    <row r="17" spans="1:22" s="66" customFormat="1" x14ac:dyDescent="0.35"/>
    <row r="18" spans="1:22" s="66" customFormat="1" x14ac:dyDescent="0.35"/>
    <row r="19" spans="1:22" s="66" customFormat="1" x14ac:dyDescent="0.35"/>
    <row r="20" spans="1:22" s="66" customFormat="1" x14ac:dyDescent="0.35"/>
    <row r="21" spans="1:22" s="66" customFormat="1" x14ac:dyDescent="0.35"/>
    <row r="22" spans="1:22" s="66" customFormat="1" x14ac:dyDescent="0.35"/>
    <row r="24" spans="1:22" s="66" customFormat="1" x14ac:dyDescent="0.35">
      <c r="C24" s="30" t="s">
        <v>1301</v>
      </c>
    </row>
    <row r="25" spans="1:22" x14ac:dyDescent="0.35">
      <c r="B25" s="66"/>
      <c r="C25" s="71" t="s">
        <v>0</v>
      </c>
      <c r="D25" s="71" t="s">
        <v>1</v>
      </c>
      <c r="E25" s="71" t="s">
        <v>2</v>
      </c>
      <c r="F25" s="71" t="s">
        <v>3</v>
      </c>
      <c r="G25" s="71" t="s">
        <v>4</v>
      </c>
      <c r="H25" s="71" t="s">
        <v>5</v>
      </c>
      <c r="I25" s="71" t="s">
        <v>6</v>
      </c>
      <c r="J25" s="71" t="s">
        <v>7</v>
      </c>
      <c r="K25" s="71" t="s">
        <v>8</v>
      </c>
      <c r="L25" s="71" t="s">
        <v>9</v>
      </c>
      <c r="M25" s="71" t="s">
        <v>10</v>
      </c>
      <c r="N25" s="71" t="s">
        <v>11</v>
      </c>
    </row>
    <row r="26" spans="1:22" x14ac:dyDescent="0.35">
      <c r="B26" s="66" t="s">
        <v>759</v>
      </c>
      <c r="C26" s="71">
        <f t="shared" ref="C26:N26" si="0">+SUM(C32:C52)</f>
        <v>0</v>
      </c>
      <c r="D26" s="71">
        <f t="shared" si="0"/>
        <v>0</v>
      </c>
      <c r="E26" s="71">
        <f t="shared" si="0"/>
        <v>0</v>
      </c>
      <c r="F26" s="71">
        <f t="shared" si="0"/>
        <v>342</v>
      </c>
      <c r="G26" s="71">
        <f t="shared" si="0"/>
        <v>476</v>
      </c>
      <c r="H26" s="71">
        <f t="shared" si="0"/>
        <v>2</v>
      </c>
      <c r="I26" s="71">
        <f t="shared" si="0"/>
        <v>4</v>
      </c>
      <c r="J26" s="71">
        <f t="shared" si="0"/>
        <v>69</v>
      </c>
      <c r="K26" s="71">
        <f t="shared" si="0"/>
        <v>87</v>
      </c>
      <c r="L26" s="71">
        <f t="shared" si="0"/>
        <v>11</v>
      </c>
      <c r="M26" s="71">
        <f t="shared" si="0"/>
        <v>1</v>
      </c>
      <c r="N26" s="71">
        <f t="shared" si="0"/>
        <v>0</v>
      </c>
      <c r="P26" s="66"/>
      <c r="Q26" s="66"/>
      <c r="R26" s="66"/>
      <c r="S26" s="66"/>
      <c r="T26" s="66"/>
      <c r="U26" s="66"/>
      <c r="V26" s="66"/>
    </row>
    <row r="27" spans="1:22" x14ac:dyDescent="0.35">
      <c r="B27" s="66" t="s">
        <v>490</v>
      </c>
      <c r="C27" s="63">
        <f>+C26/22</f>
        <v>0</v>
      </c>
      <c r="D27" s="63">
        <f t="shared" ref="D27:N27" si="1">+D26/22</f>
        <v>0</v>
      </c>
      <c r="E27" s="63">
        <f t="shared" si="1"/>
        <v>0</v>
      </c>
      <c r="F27" s="63">
        <f t="shared" si="1"/>
        <v>15.545454545454545</v>
      </c>
      <c r="G27" s="63">
        <f t="shared" si="1"/>
        <v>21.636363636363637</v>
      </c>
      <c r="H27" s="63">
        <f t="shared" si="1"/>
        <v>9.0909090909090912E-2</v>
      </c>
      <c r="I27" s="63">
        <f t="shared" si="1"/>
        <v>0.18181818181818182</v>
      </c>
      <c r="J27" s="63">
        <f t="shared" si="1"/>
        <v>3.1363636363636362</v>
      </c>
      <c r="K27" s="63">
        <f t="shared" si="1"/>
        <v>3.9545454545454546</v>
      </c>
      <c r="L27" s="63">
        <f t="shared" si="1"/>
        <v>0.5</v>
      </c>
      <c r="M27" s="63">
        <f t="shared" si="1"/>
        <v>4.5454545454545456E-2</v>
      </c>
      <c r="N27" s="63">
        <f t="shared" si="1"/>
        <v>0</v>
      </c>
      <c r="O27" s="66"/>
      <c r="P27" s="66"/>
      <c r="Q27" s="66"/>
      <c r="R27" s="66"/>
      <c r="S27" s="66"/>
      <c r="T27" s="66"/>
      <c r="U27" s="66"/>
      <c r="V27" s="66"/>
    </row>
    <row r="28" spans="1:22" x14ac:dyDescent="0.35">
      <c r="B28" s="66"/>
      <c r="C28" s="66"/>
      <c r="D28" s="66"/>
      <c r="E28" s="66"/>
      <c r="F28" s="66"/>
      <c r="G28" s="66"/>
      <c r="H28" s="66"/>
      <c r="I28" s="66"/>
      <c r="J28" s="66"/>
      <c r="K28" s="66"/>
      <c r="L28" s="66"/>
      <c r="M28" s="66"/>
      <c r="N28" s="66"/>
      <c r="O28" s="66"/>
      <c r="P28" s="66"/>
      <c r="Q28" s="66"/>
      <c r="R28" s="66"/>
      <c r="S28" s="66"/>
      <c r="T28" s="66"/>
      <c r="U28" s="66"/>
      <c r="V28" s="66"/>
    </row>
    <row r="29" spans="1:22" x14ac:dyDescent="0.35">
      <c r="A29" s="543"/>
      <c r="B29" s="543"/>
      <c r="C29" s="686" t="s">
        <v>762</v>
      </c>
      <c r="D29" s="543"/>
      <c r="E29" s="543"/>
      <c r="F29" s="543"/>
      <c r="G29" s="543"/>
      <c r="H29" s="543"/>
      <c r="I29" s="543"/>
      <c r="J29" s="543"/>
      <c r="K29" s="543"/>
      <c r="L29" s="543"/>
      <c r="M29" s="543"/>
      <c r="N29" s="543"/>
      <c r="O29" s="543"/>
      <c r="P29" s="66"/>
      <c r="Q29" s="66"/>
      <c r="R29" s="66"/>
      <c r="S29" s="66"/>
      <c r="T29" s="66"/>
      <c r="U29" s="66"/>
      <c r="V29" s="66"/>
    </row>
    <row r="30" spans="1:22" x14ac:dyDescent="0.35">
      <c r="A30" s="543"/>
      <c r="B30" s="543"/>
      <c r="C30" s="543" t="s">
        <v>0</v>
      </c>
      <c r="D30" s="543" t="s">
        <v>1</v>
      </c>
      <c r="E30" s="543" t="s">
        <v>2</v>
      </c>
      <c r="F30" s="543" t="s">
        <v>3</v>
      </c>
      <c r="G30" s="543" t="s">
        <v>4</v>
      </c>
      <c r="H30" s="543" t="s">
        <v>5</v>
      </c>
      <c r="I30" s="543" t="s">
        <v>6</v>
      </c>
      <c r="J30" s="543" t="s">
        <v>7</v>
      </c>
      <c r="K30" s="543" t="s">
        <v>8</v>
      </c>
      <c r="L30" s="543" t="s">
        <v>9</v>
      </c>
      <c r="M30" s="543" t="s">
        <v>10</v>
      </c>
      <c r="N30" s="543" t="s">
        <v>11</v>
      </c>
      <c r="O30" s="543" t="s">
        <v>12</v>
      </c>
      <c r="P30" s="66"/>
      <c r="Q30" s="66"/>
      <c r="R30" s="66"/>
      <c r="S30" s="66"/>
      <c r="T30" s="66"/>
      <c r="U30" s="66"/>
      <c r="V30" s="66"/>
    </row>
    <row r="31" spans="1:22" x14ac:dyDescent="0.35">
      <c r="A31" s="599" t="s">
        <v>522</v>
      </c>
      <c r="B31" s="598" t="s">
        <v>763</v>
      </c>
      <c r="C31" s="598"/>
      <c r="D31" s="598"/>
      <c r="E31" s="598"/>
      <c r="F31" s="598">
        <v>10</v>
      </c>
      <c r="G31" s="598" t="s">
        <v>760</v>
      </c>
      <c r="H31" s="598">
        <v>1</v>
      </c>
      <c r="I31" s="598">
        <v>3</v>
      </c>
      <c r="J31" s="598" t="s">
        <v>761</v>
      </c>
      <c r="K31" s="598">
        <v>8</v>
      </c>
      <c r="L31" s="598">
        <v>1</v>
      </c>
      <c r="M31" s="598"/>
      <c r="N31" s="598"/>
      <c r="O31" s="598"/>
      <c r="P31" s="249"/>
      <c r="Q31" s="249"/>
      <c r="R31" s="249"/>
      <c r="S31" s="66"/>
      <c r="T31" s="66"/>
      <c r="U31" s="66"/>
      <c r="V31" s="66"/>
    </row>
    <row r="32" spans="1:22" x14ac:dyDescent="0.35">
      <c r="A32" s="700" t="s">
        <v>537</v>
      </c>
      <c r="B32" s="600">
        <v>1991</v>
      </c>
      <c r="C32" s="600">
        <v>0</v>
      </c>
      <c r="D32" s="600">
        <v>0</v>
      </c>
      <c r="E32" s="600">
        <v>0</v>
      </c>
      <c r="F32" s="600">
        <v>100</v>
      </c>
      <c r="G32" s="600">
        <v>150</v>
      </c>
      <c r="H32" s="600">
        <v>0</v>
      </c>
      <c r="I32" s="600">
        <v>0</v>
      </c>
      <c r="J32" s="600">
        <v>1</v>
      </c>
      <c r="K32" s="600">
        <v>10</v>
      </c>
      <c r="L32" s="600">
        <v>0</v>
      </c>
      <c r="M32" s="600">
        <v>0</v>
      </c>
      <c r="N32" s="600">
        <v>0</v>
      </c>
      <c r="O32" s="600">
        <f>+SUM(C32:N32)</f>
        <v>261</v>
      </c>
      <c r="Q32" s="245">
        <v>1991</v>
      </c>
      <c r="R32" s="251">
        <f>+O32</f>
        <v>261</v>
      </c>
      <c r="S32" s="66"/>
      <c r="T32" s="66"/>
      <c r="U32" s="66"/>
      <c r="V32" s="66"/>
    </row>
    <row r="33" spans="1:22" x14ac:dyDescent="0.35">
      <c r="A33" s="600"/>
      <c r="B33" s="600">
        <v>1992</v>
      </c>
      <c r="C33" s="600">
        <v>0</v>
      </c>
      <c r="D33" s="600">
        <v>0</v>
      </c>
      <c r="E33" s="600">
        <v>0</v>
      </c>
      <c r="F33" s="600">
        <v>0</v>
      </c>
      <c r="G33" s="600">
        <v>0</v>
      </c>
      <c r="H33" s="600">
        <v>0</v>
      </c>
      <c r="I33" s="600">
        <v>0</v>
      </c>
      <c r="J33" s="600">
        <v>2</v>
      </c>
      <c r="K33" s="600">
        <v>9</v>
      </c>
      <c r="L33" s="600">
        <v>0</v>
      </c>
      <c r="M33" s="600">
        <v>0</v>
      </c>
      <c r="N33" s="600">
        <v>0</v>
      </c>
      <c r="O33" s="600">
        <f t="shared" ref="O33:O52" si="2">+SUM(C33:N33)</f>
        <v>11</v>
      </c>
      <c r="Q33" s="245">
        <v>1992</v>
      </c>
      <c r="R33" s="251">
        <f t="shared" ref="R33:R52" si="3">+O33</f>
        <v>11</v>
      </c>
      <c r="S33" s="66"/>
      <c r="T33" s="66"/>
      <c r="U33" s="66"/>
      <c r="V33" s="66"/>
    </row>
    <row r="34" spans="1:22" x14ac:dyDescent="0.35">
      <c r="A34" s="600"/>
      <c r="B34" s="600">
        <v>1993</v>
      </c>
      <c r="C34" s="600">
        <v>0</v>
      </c>
      <c r="D34" s="600">
        <v>0</v>
      </c>
      <c r="E34" s="600">
        <v>0</v>
      </c>
      <c r="F34" s="600">
        <v>11</v>
      </c>
      <c r="G34" s="600">
        <v>7</v>
      </c>
      <c r="H34" s="600">
        <v>0</v>
      </c>
      <c r="I34" s="600">
        <v>0</v>
      </c>
      <c r="J34" s="600">
        <v>0</v>
      </c>
      <c r="K34" s="600">
        <v>2</v>
      </c>
      <c r="L34" s="600">
        <v>0</v>
      </c>
      <c r="M34" s="600">
        <v>0</v>
      </c>
      <c r="N34" s="600">
        <v>0</v>
      </c>
      <c r="O34" s="600">
        <f t="shared" si="2"/>
        <v>20</v>
      </c>
      <c r="Q34" s="245">
        <v>1993</v>
      </c>
      <c r="R34" s="251">
        <f t="shared" si="3"/>
        <v>20</v>
      </c>
      <c r="S34" s="66"/>
      <c r="T34" s="66"/>
      <c r="U34" s="66"/>
      <c r="V34" s="66"/>
    </row>
    <row r="35" spans="1:22" x14ac:dyDescent="0.35">
      <c r="A35" s="600"/>
      <c r="B35" s="600">
        <v>1994</v>
      </c>
      <c r="C35" s="600">
        <v>0</v>
      </c>
      <c r="D35" s="600">
        <v>0</v>
      </c>
      <c r="E35" s="600">
        <v>0</v>
      </c>
      <c r="F35" s="600">
        <v>0</v>
      </c>
      <c r="G35" s="600">
        <v>1</v>
      </c>
      <c r="H35" s="600">
        <v>0</v>
      </c>
      <c r="I35" s="600">
        <v>0</v>
      </c>
      <c r="J35" s="600">
        <v>8</v>
      </c>
      <c r="K35" s="600">
        <v>6</v>
      </c>
      <c r="L35" s="600">
        <v>0</v>
      </c>
      <c r="M35" s="600">
        <v>0</v>
      </c>
      <c r="N35" s="600">
        <v>0</v>
      </c>
      <c r="O35" s="600">
        <f t="shared" si="2"/>
        <v>15</v>
      </c>
      <c r="Q35" s="245">
        <v>1994</v>
      </c>
      <c r="R35" s="251">
        <f t="shared" si="3"/>
        <v>15</v>
      </c>
      <c r="S35" s="66"/>
      <c r="T35" s="66"/>
      <c r="U35" s="66"/>
      <c r="V35" s="66"/>
    </row>
    <row r="36" spans="1:22" x14ac:dyDescent="0.35">
      <c r="A36" s="600"/>
      <c r="B36" s="600">
        <v>1995</v>
      </c>
      <c r="C36" s="600">
        <v>0</v>
      </c>
      <c r="D36" s="600">
        <v>0</v>
      </c>
      <c r="E36" s="600">
        <v>0</v>
      </c>
      <c r="F36" s="600">
        <v>19</v>
      </c>
      <c r="G36" s="600">
        <v>10</v>
      </c>
      <c r="H36" s="600">
        <v>0</v>
      </c>
      <c r="I36" s="600">
        <v>0</v>
      </c>
      <c r="J36" s="600">
        <v>1</v>
      </c>
      <c r="K36" s="600">
        <v>0</v>
      </c>
      <c r="L36" s="600">
        <v>0</v>
      </c>
      <c r="M36" s="600">
        <v>0</v>
      </c>
      <c r="N36" s="600">
        <v>0</v>
      </c>
      <c r="O36" s="600">
        <f t="shared" si="2"/>
        <v>30</v>
      </c>
      <c r="Q36" s="245">
        <v>1995</v>
      </c>
      <c r="R36" s="251">
        <f t="shared" si="3"/>
        <v>30</v>
      </c>
      <c r="S36" s="66"/>
      <c r="T36" s="66"/>
      <c r="U36" s="66"/>
      <c r="V36" s="66"/>
    </row>
    <row r="37" spans="1:22" x14ac:dyDescent="0.35">
      <c r="A37" s="600"/>
      <c r="B37" s="600">
        <v>1996</v>
      </c>
      <c r="C37" s="600">
        <v>0</v>
      </c>
      <c r="D37" s="600">
        <v>0</v>
      </c>
      <c r="E37" s="600">
        <v>0</v>
      </c>
      <c r="F37" s="600">
        <v>5</v>
      </c>
      <c r="G37" s="600">
        <v>8</v>
      </c>
      <c r="H37" s="600">
        <v>0</v>
      </c>
      <c r="I37" s="600">
        <v>0</v>
      </c>
      <c r="J37" s="600">
        <v>9</v>
      </c>
      <c r="K37" s="600">
        <v>0</v>
      </c>
      <c r="L37" s="600">
        <v>1</v>
      </c>
      <c r="M37" s="600">
        <v>0</v>
      </c>
      <c r="N37" s="600">
        <v>0</v>
      </c>
      <c r="O37" s="600">
        <f t="shared" si="2"/>
        <v>23</v>
      </c>
      <c r="Q37" s="245">
        <v>1996</v>
      </c>
      <c r="R37" s="251">
        <f t="shared" si="3"/>
        <v>23</v>
      </c>
      <c r="S37" s="66"/>
      <c r="T37" s="66"/>
      <c r="U37" s="66"/>
      <c r="V37" s="66"/>
    </row>
    <row r="38" spans="1:22" x14ac:dyDescent="0.35">
      <c r="A38" s="600"/>
      <c r="B38" s="600">
        <v>1997</v>
      </c>
      <c r="C38" s="600">
        <v>0</v>
      </c>
      <c r="D38" s="600">
        <v>0</v>
      </c>
      <c r="E38" s="600">
        <v>0</v>
      </c>
      <c r="F38" s="600">
        <v>15</v>
      </c>
      <c r="G38" s="600">
        <v>1</v>
      </c>
      <c r="H38" s="600">
        <v>1</v>
      </c>
      <c r="I38" s="600">
        <v>0</v>
      </c>
      <c r="J38" s="600">
        <v>9</v>
      </c>
      <c r="K38" s="600">
        <v>0</v>
      </c>
      <c r="L38" s="600">
        <v>2</v>
      </c>
      <c r="M38" s="600">
        <v>0</v>
      </c>
      <c r="N38" s="600">
        <v>0</v>
      </c>
      <c r="O38" s="600">
        <f t="shared" si="2"/>
        <v>28</v>
      </c>
      <c r="Q38" s="245">
        <v>1997</v>
      </c>
      <c r="R38" s="251">
        <f t="shared" si="3"/>
        <v>28</v>
      </c>
      <c r="S38" s="66"/>
      <c r="T38" s="66"/>
      <c r="U38" s="66"/>
      <c r="V38" s="66"/>
    </row>
    <row r="39" spans="1:22" x14ac:dyDescent="0.35">
      <c r="A39" s="600"/>
      <c r="B39" s="600">
        <v>1998</v>
      </c>
      <c r="C39" s="600">
        <v>0</v>
      </c>
      <c r="D39" s="600">
        <v>0</v>
      </c>
      <c r="E39" s="600">
        <v>0</v>
      </c>
      <c r="F39" s="600">
        <v>3</v>
      </c>
      <c r="G39" s="600">
        <v>76</v>
      </c>
      <c r="H39" s="600">
        <v>0</v>
      </c>
      <c r="I39" s="600">
        <v>0</v>
      </c>
      <c r="J39" s="600">
        <v>11</v>
      </c>
      <c r="K39" s="600">
        <v>1</v>
      </c>
      <c r="L39" s="600">
        <v>0</v>
      </c>
      <c r="M39" s="600">
        <v>0</v>
      </c>
      <c r="N39" s="600">
        <v>0</v>
      </c>
      <c r="O39" s="600">
        <f t="shared" si="2"/>
        <v>91</v>
      </c>
      <c r="Q39" s="245">
        <v>1998</v>
      </c>
      <c r="R39" s="251">
        <f t="shared" si="3"/>
        <v>91</v>
      </c>
      <c r="S39" s="66"/>
      <c r="T39" s="66"/>
      <c r="U39" s="66"/>
      <c r="V39" s="66"/>
    </row>
    <row r="40" spans="1:22" x14ac:dyDescent="0.35">
      <c r="A40" s="600"/>
      <c r="B40" s="600">
        <v>1999</v>
      </c>
      <c r="C40" s="600">
        <v>0</v>
      </c>
      <c r="D40" s="600">
        <v>0</v>
      </c>
      <c r="E40" s="600">
        <v>0</v>
      </c>
      <c r="F40" s="600">
        <v>24</v>
      </c>
      <c r="G40" s="600">
        <v>0</v>
      </c>
      <c r="H40" s="600">
        <v>0</v>
      </c>
      <c r="I40" s="600">
        <v>0</v>
      </c>
      <c r="J40" s="600">
        <v>0</v>
      </c>
      <c r="K40" s="600">
        <v>4</v>
      </c>
      <c r="L40" s="600">
        <v>0</v>
      </c>
      <c r="M40" s="600">
        <v>0</v>
      </c>
      <c r="N40" s="600">
        <v>0</v>
      </c>
      <c r="O40" s="600">
        <f t="shared" si="2"/>
        <v>28</v>
      </c>
      <c r="Q40" s="245">
        <v>1999</v>
      </c>
      <c r="R40" s="251">
        <f t="shared" si="3"/>
        <v>28</v>
      </c>
      <c r="S40" s="66"/>
      <c r="T40" s="66"/>
      <c r="U40" s="66"/>
      <c r="V40" s="66"/>
    </row>
    <row r="41" spans="1:22" x14ac:dyDescent="0.35">
      <c r="A41" s="600"/>
      <c r="B41" s="600">
        <v>2000</v>
      </c>
      <c r="C41" s="600">
        <v>0</v>
      </c>
      <c r="D41" s="600">
        <v>0</v>
      </c>
      <c r="E41" s="600">
        <v>0</v>
      </c>
      <c r="F41" s="600">
        <v>0</v>
      </c>
      <c r="G41" s="600">
        <v>1</v>
      </c>
      <c r="H41" s="600">
        <v>0</v>
      </c>
      <c r="I41" s="600">
        <v>0</v>
      </c>
      <c r="J41" s="600">
        <v>0</v>
      </c>
      <c r="K41" s="600">
        <v>0</v>
      </c>
      <c r="L41" s="600">
        <v>0</v>
      </c>
      <c r="M41" s="600">
        <v>0</v>
      </c>
      <c r="N41" s="600">
        <v>0</v>
      </c>
      <c r="O41" s="600">
        <f t="shared" si="2"/>
        <v>1</v>
      </c>
      <c r="Q41" s="245">
        <v>2000</v>
      </c>
      <c r="R41" s="251">
        <f t="shared" si="3"/>
        <v>1</v>
      </c>
      <c r="S41" s="66"/>
      <c r="T41" s="66"/>
      <c r="U41" s="66"/>
      <c r="V41" s="66"/>
    </row>
    <row r="42" spans="1:22" x14ac:dyDescent="0.35">
      <c r="A42" s="600"/>
      <c r="B42" s="600">
        <v>2001</v>
      </c>
      <c r="C42" s="600">
        <v>0</v>
      </c>
      <c r="D42" s="600">
        <v>0</v>
      </c>
      <c r="E42" s="600">
        <v>0</v>
      </c>
      <c r="F42" s="600">
        <v>0</v>
      </c>
      <c r="G42" s="600">
        <v>1</v>
      </c>
      <c r="H42" s="600">
        <v>0</v>
      </c>
      <c r="I42" s="600">
        <v>0</v>
      </c>
      <c r="J42" s="600">
        <v>2</v>
      </c>
      <c r="K42" s="600">
        <v>1</v>
      </c>
      <c r="L42" s="600">
        <v>2</v>
      </c>
      <c r="M42" s="600">
        <v>0</v>
      </c>
      <c r="N42" s="600">
        <v>0</v>
      </c>
      <c r="O42" s="600">
        <f t="shared" si="2"/>
        <v>6</v>
      </c>
      <c r="Q42" s="245">
        <v>2001</v>
      </c>
      <c r="R42" s="251">
        <f t="shared" si="3"/>
        <v>6</v>
      </c>
      <c r="S42" s="66"/>
      <c r="T42" s="66"/>
      <c r="U42" s="66"/>
      <c r="V42" s="66"/>
    </row>
    <row r="43" spans="1:22" x14ac:dyDescent="0.35">
      <c r="A43" s="600"/>
      <c r="B43" s="600">
        <v>2002</v>
      </c>
      <c r="C43" s="600">
        <v>0</v>
      </c>
      <c r="D43" s="600">
        <v>0</v>
      </c>
      <c r="E43" s="600">
        <v>0</v>
      </c>
      <c r="F43" s="600">
        <v>18</v>
      </c>
      <c r="G43" s="600">
        <v>26</v>
      </c>
      <c r="H43" s="600">
        <v>0</v>
      </c>
      <c r="I43" s="600">
        <v>0</v>
      </c>
      <c r="J43" s="600">
        <v>0</v>
      </c>
      <c r="K43" s="600">
        <v>0</v>
      </c>
      <c r="L43" s="600">
        <v>0</v>
      </c>
      <c r="M43" s="600">
        <v>0</v>
      </c>
      <c r="N43" s="600">
        <v>0</v>
      </c>
      <c r="O43" s="600">
        <f t="shared" si="2"/>
        <v>44</v>
      </c>
      <c r="Q43" s="245">
        <v>2002</v>
      </c>
      <c r="R43" s="251">
        <f t="shared" si="3"/>
        <v>44</v>
      </c>
      <c r="S43" s="66"/>
      <c r="T43" s="66"/>
      <c r="U43" s="66"/>
      <c r="V43" s="66"/>
    </row>
    <row r="44" spans="1:22" x14ac:dyDescent="0.35">
      <c r="A44" s="600"/>
      <c r="B44" s="600">
        <v>2003</v>
      </c>
      <c r="C44" s="600">
        <v>0</v>
      </c>
      <c r="D44" s="600">
        <v>0</v>
      </c>
      <c r="E44" s="600">
        <v>0</v>
      </c>
      <c r="F44" s="600">
        <v>21</v>
      </c>
      <c r="G44" s="600">
        <v>0</v>
      </c>
      <c r="H44" s="600">
        <v>0</v>
      </c>
      <c r="I44" s="600">
        <v>0</v>
      </c>
      <c r="J44" s="600">
        <v>0</v>
      </c>
      <c r="K44" s="600">
        <v>17</v>
      </c>
      <c r="L44" s="600">
        <v>0</v>
      </c>
      <c r="M44" s="600">
        <v>0</v>
      </c>
      <c r="N44" s="600">
        <v>0</v>
      </c>
      <c r="O44" s="600">
        <f t="shared" si="2"/>
        <v>38</v>
      </c>
      <c r="Q44" s="245">
        <v>2003</v>
      </c>
      <c r="R44" s="251">
        <f t="shared" si="3"/>
        <v>38</v>
      </c>
      <c r="S44" s="66"/>
      <c r="T44" s="66"/>
      <c r="U44" s="66"/>
      <c r="V44" s="66"/>
    </row>
    <row r="45" spans="1:22" x14ac:dyDescent="0.35">
      <c r="A45" s="600"/>
      <c r="B45" s="600">
        <v>2004</v>
      </c>
      <c r="C45" s="600">
        <v>0</v>
      </c>
      <c r="D45" s="600">
        <v>0</v>
      </c>
      <c r="E45" s="600">
        <v>0</v>
      </c>
      <c r="F45" s="600">
        <v>18</v>
      </c>
      <c r="G45" s="600">
        <v>22</v>
      </c>
      <c r="H45" s="600">
        <v>0</v>
      </c>
      <c r="I45" s="600">
        <v>0</v>
      </c>
      <c r="J45" s="600">
        <v>0</v>
      </c>
      <c r="K45" s="600">
        <v>1</v>
      </c>
      <c r="L45" s="600">
        <v>1</v>
      </c>
      <c r="M45" s="600">
        <v>0</v>
      </c>
      <c r="N45" s="600">
        <v>0</v>
      </c>
      <c r="O45" s="600">
        <f t="shared" si="2"/>
        <v>42</v>
      </c>
      <c r="Q45" s="245">
        <v>2004</v>
      </c>
      <c r="R45" s="251">
        <f t="shared" si="3"/>
        <v>42</v>
      </c>
      <c r="S45" s="66"/>
      <c r="T45" s="66"/>
      <c r="U45" s="66"/>
      <c r="V45" s="66"/>
    </row>
    <row r="46" spans="1:22" x14ac:dyDescent="0.35">
      <c r="A46" s="600"/>
      <c r="B46" s="600">
        <v>2005</v>
      </c>
      <c r="C46" s="600">
        <v>0</v>
      </c>
      <c r="D46" s="600">
        <v>0</v>
      </c>
      <c r="E46" s="600">
        <v>0</v>
      </c>
      <c r="F46" s="600">
        <v>16</v>
      </c>
      <c r="G46" s="600">
        <v>103</v>
      </c>
      <c r="H46" s="600">
        <v>0</v>
      </c>
      <c r="I46" s="600">
        <v>0</v>
      </c>
      <c r="J46" s="600">
        <v>1</v>
      </c>
      <c r="K46" s="600">
        <v>0</v>
      </c>
      <c r="L46" s="600">
        <v>1</v>
      </c>
      <c r="M46" s="600">
        <v>0</v>
      </c>
      <c r="N46" s="600">
        <v>0</v>
      </c>
      <c r="O46" s="600">
        <f t="shared" si="2"/>
        <v>121</v>
      </c>
      <c r="Q46" s="245">
        <v>2005</v>
      </c>
      <c r="R46" s="251">
        <f t="shared" si="3"/>
        <v>121</v>
      </c>
      <c r="S46" s="66"/>
      <c r="T46" s="66"/>
      <c r="U46" s="66"/>
      <c r="V46" s="66"/>
    </row>
    <row r="47" spans="1:22" x14ac:dyDescent="0.35">
      <c r="A47" s="600"/>
      <c r="B47" s="600">
        <v>2006</v>
      </c>
      <c r="C47" s="600">
        <v>0</v>
      </c>
      <c r="D47" s="600">
        <v>0</v>
      </c>
      <c r="E47" s="600">
        <v>0</v>
      </c>
      <c r="F47" s="600">
        <v>44</v>
      </c>
      <c r="G47" s="600">
        <v>18</v>
      </c>
      <c r="H47" s="600">
        <v>0</v>
      </c>
      <c r="I47" s="600">
        <v>0</v>
      </c>
      <c r="J47" s="600">
        <v>12</v>
      </c>
      <c r="K47" s="600">
        <v>2</v>
      </c>
      <c r="L47" s="600">
        <v>2</v>
      </c>
      <c r="M47" s="600">
        <v>0</v>
      </c>
      <c r="N47" s="600">
        <v>0</v>
      </c>
      <c r="O47" s="600">
        <f t="shared" si="2"/>
        <v>78</v>
      </c>
      <c r="Q47" s="245">
        <v>2006</v>
      </c>
      <c r="R47" s="251">
        <f t="shared" si="3"/>
        <v>78</v>
      </c>
      <c r="S47" s="66"/>
      <c r="T47" s="66"/>
      <c r="U47" s="66"/>
      <c r="V47" s="66"/>
    </row>
    <row r="48" spans="1:22" x14ac:dyDescent="0.35">
      <c r="A48" s="600"/>
      <c r="B48" s="600">
        <v>2007</v>
      </c>
      <c r="C48" s="600">
        <v>0</v>
      </c>
      <c r="D48" s="600">
        <v>0</v>
      </c>
      <c r="E48" s="600">
        <v>0</v>
      </c>
      <c r="F48" s="600">
        <v>3</v>
      </c>
      <c r="G48" s="600">
        <v>9</v>
      </c>
      <c r="H48" s="600">
        <v>0</v>
      </c>
      <c r="I48" s="600">
        <v>1</v>
      </c>
      <c r="J48" s="600">
        <v>2</v>
      </c>
      <c r="K48" s="600">
        <v>2</v>
      </c>
      <c r="L48" s="600">
        <v>0</v>
      </c>
      <c r="M48" s="600">
        <v>0</v>
      </c>
      <c r="N48" s="600">
        <v>0</v>
      </c>
      <c r="O48" s="600">
        <f t="shared" si="2"/>
        <v>17</v>
      </c>
      <c r="Q48" s="245">
        <v>2007</v>
      </c>
      <c r="R48" s="251">
        <f t="shared" si="3"/>
        <v>17</v>
      </c>
      <c r="S48" s="66"/>
      <c r="T48" s="66"/>
      <c r="U48" s="66"/>
      <c r="V48" s="66"/>
    </row>
    <row r="49" spans="1:22" x14ac:dyDescent="0.35">
      <c r="A49" s="600"/>
      <c r="B49" s="600">
        <v>2008</v>
      </c>
      <c r="C49" s="600">
        <v>0</v>
      </c>
      <c r="D49" s="600">
        <v>0</v>
      </c>
      <c r="E49" s="600">
        <v>0</v>
      </c>
      <c r="F49" s="600">
        <v>35</v>
      </c>
      <c r="G49" s="600">
        <v>3</v>
      </c>
      <c r="H49" s="600">
        <v>0</v>
      </c>
      <c r="I49" s="600">
        <v>0</v>
      </c>
      <c r="J49" s="600">
        <v>0</v>
      </c>
      <c r="K49" s="600">
        <v>16</v>
      </c>
      <c r="L49" s="600">
        <v>0</v>
      </c>
      <c r="M49" s="600">
        <v>0</v>
      </c>
      <c r="N49" s="600">
        <v>0</v>
      </c>
      <c r="O49" s="600">
        <f t="shared" si="2"/>
        <v>54</v>
      </c>
      <c r="Q49" s="245">
        <v>2008</v>
      </c>
      <c r="R49" s="251">
        <f t="shared" si="3"/>
        <v>54</v>
      </c>
      <c r="S49" s="66"/>
      <c r="T49" s="66"/>
      <c r="U49" s="66"/>
      <c r="V49" s="66"/>
    </row>
    <row r="50" spans="1:22" x14ac:dyDescent="0.35">
      <c r="A50" s="600"/>
      <c r="B50" s="600">
        <v>2009</v>
      </c>
      <c r="C50" s="600">
        <v>0</v>
      </c>
      <c r="D50" s="600">
        <v>0</v>
      </c>
      <c r="E50" s="600">
        <v>0</v>
      </c>
      <c r="F50" s="600">
        <v>6</v>
      </c>
      <c r="G50" s="600">
        <v>0</v>
      </c>
      <c r="H50" s="600">
        <v>0</v>
      </c>
      <c r="I50" s="600">
        <v>0</v>
      </c>
      <c r="J50" s="600">
        <v>1</v>
      </c>
      <c r="K50" s="600">
        <v>7</v>
      </c>
      <c r="L50" s="600">
        <v>2</v>
      </c>
      <c r="M50" s="600">
        <v>0</v>
      </c>
      <c r="N50" s="600">
        <v>0</v>
      </c>
      <c r="O50" s="600">
        <f t="shared" si="2"/>
        <v>16</v>
      </c>
      <c r="Q50" s="245">
        <v>2009</v>
      </c>
      <c r="R50" s="251">
        <f t="shared" si="3"/>
        <v>16</v>
      </c>
      <c r="S50" s="66"/>
      <c r="T50" s="66"/>
      <c r="U50" s="66"/>
      <c r="V50" s="66"/>
    </row>
    <row r="51" spans="1:22" x14ac:dyDescent="0.35">
      <c r="A51" s="600"/>
      <c r="B51" s="600">
        <v>2010</v>
      </c>
      <c r="C51" s="600">
        <v>0</v>
      </c>
      <c r="D51" s="600">
        <v>0</v>
      </c>
      <c r="E51" s="600">
        <v>0</v>
      </c>
      <c r="F51" s="600">
        <v>3</v>
      </c>
      <c r="G51" s="600">
        <v>25</v>
      </c>
      <c r="H51" s="600">
        <v>0</v>
      </c>
      <c r="I51" s="600">
        <v>2</v>
      </c>
      <c r="J51" s="600">
        <v>0</v>
      </c>
      <c r="K51" s="600">
        <v>2</v>
      </c>
      <c r="L51" s="600">
        <v>0</v>
      </c>
      <c r="M51" s="600">
        <v>0</v>
      </c>
      <c r="N51" s="600">
        <v>0</v>
      </c>
      <c r="O51" s="600">
        <f t="shared" si="2"/>
        <v>32</v>
      </c>
      <c r="Q51" s="245">
        <v>2010</v>
      </c>
      <c r="R51" s="251">
        <f t="shared" si="3"/>
        <v>32</v>
      </c>
      <c r="S51" s="66"/>
      <c r="T51" s="66"/>
      <c r="U51" s="66"/>
      <c r="V51" s="66"/>
    </row>
    <row r="52" spans="1:22" x14ac:dyDescent="0.35">
      <c r="A52" s="600"/>
      <c r="B52" s="600">
        <v>2011</v>
      </c>
      <c r="C52" s="600">
        <v>0</v>
      </c>
      <c r="D52" s="600">
        <v>0</v>
      </c>
      <c r="E52" s="600">
        <v>0</v>
      </c>
      <c r="F52" s="600">
        <v>1</v>
      </c>
      <c r="G52" s="600">
        <v>15</v>
      </c>
      <c r="H52" s="600">
        <v>1</v>
      </c>
      <c r="I52" s="600">
        <v>1</v>
      </c>
      <c r="J52" s="600">
        <v>10</v>
      </c>
      <c r="K52" s="600">
        <v>7</v>
      </c>
      <c r="L52" s="600">
        <v>0</v>
      </c>
      <c r="M52" s="600">
        <v>1</v>
      </c>
      <c r="N52" s="600">
        <v>0</v>
      </c>
      <c r="O52" s="600">
        <f t="shared" si="2"/>
        <v>36</v>
      </c>
      <c r="Q52" s="245">
        <v>2011</v>
      </c>
      <c r="R52" s="251">
        <f t="shared" si="3"/>
        <v>36</v>
      </c>
      <c r="S52" s="66"/>
      <c r="T52" s="66"/>
      <c r="U52" s="66"/>
      <c r="V52" s="66"/>
    </row>
    <row r="53" spans="1:22" x14ac:dyDescent="0.35">
      <c r="B53" s="66"/>
      <c r="C53" s="66"/>
      <c r="D53" s="66"/>
      <c r="E53" s="66"/>
      <c r="F53" s="66"/>
      <c r="G53" s="66"/>
      <c r="H53" s="66"/>
      <c r="I53" s="66"/>
      <c r="J53" s="66"/>
      <c r="K53" s="66"/>
      <c r="L53" s="66"/>
      <c r="M53" s="66"/>
      <c r="N53" s="66"/>
      <c r="O53" s="66"/>
      <c r="Q53" s="66"/>
      <c r="R53" s="66"/>
      <c r="S53" s="66"/>
      <c r="T53" s="66"/>
      <c r="U53" s="66"/>
      <c r="V53" s="66"/>
    </row>
    <row r="54" spans="1:22" x14ac:dyDescent="0.35">
      <c r="B54" s="66"/>
      <c r="C54" s="66"/>
      <c r="D54" s="66"/>
      <c r="E54" s="66"/>
      <c r="F54" s="66"/>
      <c r="G54" s="66"/>
      <c r="H54" s="66"/>
      <c r="I54" s="66"/>
      <c r="J54" s="66"/>
      <c r="K54" s="66"/>
      <c r="L54" s="66"/>
      <c r="M54" s="66"/>
      <c r="N54" s="66"/>
      <c r="O54" s="66"/>
      <c r="Q54" s="66"/>
      <c r="R54" s="66"/>
      <c r="S54" s="66"/>
      <c r="T54" s="66"/>
      <c r="U54" s="66"/>
      <c r="V54" s="66"/>
    </row>
    <row r="55" spans="1:22" x14ac:dyDescent="0.35">
      <c r="B55" s="66"/>
      <c r="C55" s="66"/>
      <c r="D55" s="66"/>
      <c r="E55" s="66"/>
      <c r="F55" s="66"/>
      <c r="G55" s="66"/>
      <c r="H55" s="66"/>
      <c r="I55" s="66"/>
      <c r="J55" s="66"/>
      <c r="K55" s="66"/>
      <c r="L55" s="66"/>
      <c r="M55" s="66"/>
      <c r="N55" s="66"/>
      <c r="O55" s="66"/>
      <c r="Q55" s="66"/>
      <c r="R55" s="66"/>
      <c r="S55" s="66"/>
      <c r="T55" s="66"/>
      <c r="U55" s="66"/>
      <c r="V55" s="66"/>
    </row>
  </sheetData>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3"/>
  <sheetViews>
    <sheetView zoomScale="70" zoomScaleNormal="70" workbookViewId="0">
      <selection activeCell="B8" sqref="B8"/>
    </sheetView>
  </sheetViews>
  <sheetFormatPr defaultRowHeight="14.5" x14ac:dyDescent="0.35"/>
  <sheetData>
    <row r="1" spans="1:27" x14ac:dyDescent="0.35">
      <c r="A1" s="30" t="s">
        <v>68</v>
      </c>
      <c r="B1" s="66"/>
      <c r="C1" s="27"/>
      <c r="D1" s="27"/>
      <c r="E1" s="27"/>
      <c r="F1" s="27"/>
      <c r="G1" s="27"/>
      <c r="H1" s="27"/>
      <c r="I1" s="27"/>
      <c r="J1" s="27"/>
      <c r="K1" s="27"/>
      <c r="L1" s="27"/>
      <c r="M1" s="27"/>
      <c r="N1" s="27"/>
      <c r="O1" s="27"/>
      <c r="P1" s="27"/>
      <c r="Q1" s="27"/>
      <c r="R1" s="27"/>
      <c r="S1" s="27"/>
      <c r="T1" s="34"/>
      <c r="U1" s="34"/>
      <c r="V1" s="34"/>
      <c r="W1" s="34"/>
      <c r="X1" s="34"/>
      <c r="Y1" s="34"/>
      <c r="Z1" s="34"/>
      <c r="AA1" s="34"/>
    </row>
    <row r="2" spans="1:27" s="66" customFormat="1" x14ac:dyDescent="0.35">
      <c r="A2" s="30"/>
      <c r="T2" s="34"/>
      <c r="U2" s="34"/>
      <c r="V2" s="34"/>
      <c r="W2" s="34"/>
      <c r="X2" s="34"/>
      <c r="Y2" s="34"/>
      <c r="Z2" s="34"/>
      <c r="AA2" s="34"/>
    </row>
    <row r="3" spans="1:27" s="66" customFormat="1" x14ac:dyDescent="0.35">
      <c r="A3" s="30"/>
      <c r="T3" s="34"/>
      <c r="U3" s="34"/>
      <c r="V3" s="34"/>
      <c r="W3" s="34"/>
      <c r="X3" s="34"/>
      <c r="Y3" s="34"/>
      <c r="Z3" s="34"/>
      <c r="AA3" s="34"/>
    </row>
    <row r="4" spans="1:27" s="66" customFormat="1" x14ac:dyDescent="0.35">
      <c r="A4" s="30"/>
      <c r="T4" s="34"/>
      <c r="U4" s="34"/>
      <c r="V4" s="34"/>
      <c r="W4" s="34"/>
      <c r="X4" s="34"/>
      <c r="Y4" s="34"/>
      <c r="Z4" s="34"/>
      <c r="AA4" s="34"/>
    </row>
    <row r="5" spans="1:27" s="66" customFormat="1" x14ac:dyDescent="0.35">
      <c r="A5" s="30"/>
      <c r="T5" s="34"/>
      <c r="U5" s="34"/>
      <c r="V5" s="34"/>
      <c r="W5" s="34"/>
      <c r="X5" s="34"/>
      <c r="Y5" s="34"/>
      <c r="Z5" s="34"/>
      <c r="AA5" s="34"/>
    </row>
    <row r="6" spans="1:27" s="66" customFormat="1" x14ac:dyDescent="0.35">
      <c r="A6" s="30"/>
      <c r="T6" s="34"/>
      <c r="U6" s="34"/>
      <c r="V6" s="34"/>
      <c r="W6" s="34"/>
      <c r="X6" s="34"/>
      <c r="Y6" s="34"/>
      <c r="Z6" s="34"/>
      <c r="AA6" s="34"/>
    </row>
    <row r="7" spans="1:27" s="66" customFormat="1" x14ac:dyDescent="0.35">
      <c r="A7" s="30"/>
      <c r="T7" s="34"/>
      <c r="U7" s="34"/>
      <c r="V7" s="34"/>
      <c r="W7" s="34"/>
      <c r="X7" s="34"/>
      <c r="Y7" s="34"/>
      <c r="Z7" s="34"/>
      <c r="AA7" s="34"/>
    </row>
    <row r="8" spans="1:27" s="66" customFormat="1" x14ac:dyDescent="0.35">
      <c r="A8" s="30"/>
      <c r="B8" s="603" t="s">
        <v>1364</v>
      </c>
      <c r="C8" s="69"/>
      <c r="D8" s="69"/>
      <c r="E8" s="69"/>
      <c r="F8" s="69"/>
      <c r="G8" s="69"/>
      <c r="H8" s="69"/>
      <c r="I8" s="69"/>
      <c r="J8" s="69"/>
      <c r="K8" s="69"/>
      <c r="L8" s="69"/>
      <c r="M8" s="69"/>
      <c r="N8" s="69"/>
      <c r="T8" s="34"/>
      <c r="U8" s="34"/>
      <c r="V8" s="34"/>
      <c r="W8" s="34"/>
      <c r="X8" s="34"/>
      <c r="Y8" s="34"/>
      <c r="Z8" s="34"/>
      <c r="AA8" s="34"/>
    </row>
    <row r="9" spans="1:27" s="66" customFormat="1" x14ac:dyDescent="0.35">
      <c r="A9" s="30"/>
      <c r="B9" s="372"/>
      <c r="C9" s="11" t="s">
        <v>0</v>
      </c>
      <c r="D9" s="11" t="s">
        <v>1</v>
      </c>
      <c r="E9" s="11" t="s">
        <v>2</v>
      </c>
      <c r="F9" s="11" t="s">
        <v>3</v>
      </c>
      <c r="G9" s="11" t="s">
        <v>4</v>
      </c>
      <c r="H9" s="11" t="s">
        <v>5</v>
      </c>
      <c r="I9" s="11" t="s">
        <v>6</v>
      </c>
      <c r="J9" s="11" t="s">
        <v>7</v>
      </c>
      <c r="K9" s="11" t="s">
        <v>8</v>
      </c>
      <c r="L9" s="11" t="s">
        <v>9</v>
      </c>
      <c r="M9" s="11" t="s">
        <v>10</v>
      </c>
      <c r="N9" s="11" t="s">
        <v>11</v>
      </c>
      <c r="T9" s="34"/>
      <c r="U9" s="34"/>
      <c r="V9" s="34"/>
      <c r="W9" s="34"/>
      <c r="X9" s="34"/>
      <c r="Y9" s="34"/>
      <c r="Z9" s="34"/>
      <c r="AA9" s="34"/>
    </row>
    <row r="10" spans="1:27" s="66" customFormat="1" x14ac:dyDescent="0.35">
      <c r="A10" s="30"/>
      <c r="B10" s="106" t="s">
        <v>80</v>
      </c>
      <c r="C10" s="373">
        <v>557.88888888888891</v>
      </c>
      <c r="D10" s="373">
        <v>342.22222222222223</v>
      </c>
      <c r="E10" s="373">
        <v>234</v>
      </c>
      <c r="F10" s="373">
        <v>101.66666666666667</v>
      </c>
      <c r="G10" s="373">
        <v>6.333333333333333</v>
      </c>
      <c r="H10" s="373">
        <v>7.5555555555555554</v>
      </c>
      <c r="I10" s="373">
        <v>16.222222222222221</v>
      </c>
      <c r="J10" s="373">
        <v>66.555555555555557</v>
      </c>
      <c r="K10" s="373">
        <v>162</v>
      </c>
      <c r="L10" s="373">
        <v>230.33333333333334</v>
      </c>
      <c r="M10" s="373">
        <v>284.88888888888891</v>
      </c>
      <c r="N10" s="373">
        <v>475.66666666666669</v>
      </c>
      <c r="T10" s="34"/>
      <c r="U10" s="34"/>
      <c r="V10" s="34"/>
      <c r="W10" s="34"/>
      <c r="X10" s="34"/>
      <c r="Y10" s="34"/>
      <c r="Z10" s="34"/>
      <c r="AA10" s="34"/>
    </row>
    <row r="11" spans="1:27" s="66" customFormat="1" x14ac:dyDescent="0.35">
      <c r="A11" s="30"/>
      <c r="B11" s="106"/>
      <c r="C11" s="373"/>
      <c r="D11" s="373"/>
      <c r="E11" s="373"/>
      <c r="F11" s="373"/>
      <c r="G11" s="373"/>
      <c r="H11" s="373"/>
      <c r="I11" s="373"/>
      <c r="J11" s="373"/>
      <c r="K11" s="373"/>
      <c r="L11" s="373"/>
      <c r="M11" s="373"/>
      <c r="N11" s="373"/>
      <c r="T11" s="34"/>
      <c r="U11" s="34"/>
      <c r="V11" s="34"/>
      <c r="W11" s="34"/>
      <c r="X11" s="34"/>
      <c r="Y11" s="34"/>
      <c r="Z11" s="34"/>
      <c r="AA11" s="34"/>
    </row>
    <row r="12" spans="1:27" s="66" customFormat="1" x14ac:dyDescent="0.35">
      <c r="A12" s="30"/>
      <c r="B12" s="69"/>
      <c r="C12" s="69"/>
      <c r="D12" s="69"/>
      <c r="E12" s="69"/>
      <c r="F12" s="69"/>
      <c r="G12" s="69"/>
      <c r="H12" s="69"/>
      <c r="I12" s="69"/>
      <c r="J12" s="69"/>
      <c r="K12" s="69"/>
      <c r="L12" s="69"/>
      <c r="M12" s="69"/>
      <c r="N12" s="69"/>
      <c r="T12" s="34"/>
      <c r="U12" s="34"/>
      <c r="V12" s="34"/>
      <c r="W12" s="34"/>
      <c r="X12" s="34"/>
      <c r="Y12" s="34"/>
      <c r="Z12" s="34"/>
      <c r="AA12" s="34"/>
    </row>
    <row r="13" spans="1:27" x14ac:dyDescent="0.35">
      <c r="A13" s="27" t="s">
        <v>69</v>
      </c>
      <c r="B13" s="27"/>
      <c r="C13" s="374" t="s">
        <v>70</v>
      </c>
      <c r="D13" s="374"/>
      <c r="E13" s="374"/>
      <c r="F13" s="374"/>
      <c r="G13" s="374"/>
      <c r="H13" s="36" t="s">
        <v>71</v>
      </c>
      <c r="I13" s="37"/>
      <c r="J13" s="32" t="s">
        <v>1261</v>
      </c>
      <c r="M13" s="27"/>
      <c r="N13" s="27"/>
      <c r="O13" s="27"/>
      <c r="P13" s="27"/>
      <c r="Q13" s="27"/>
      <c r="R13" s="27"/>
      <c r="S13" s="27"/>
      <c r="T13" s="34"/>
      <c r="U13" s="34"/>
      <c r="V13" s="34"/>
      <c r="W13" s="34"/>
      <c r="X13" s="34"/>
      <c r="Y13" s="34"/>
      <c r="Z13" s="34"/>
      <c r="AA13" s="34"/>
    </row>
    <row r="14" spans="1:27" x14ac:dyDescent="0.35">
      <c r="A14" s="27"/>
      <c r="B14" s="27"/>
      <c r="C14" s="375" t="s">
        <v>72</v>
      </c>
      <c r="D14" s="375" t="s">
        <v>73</v>
      </c>
      <c r="E14" s="375" t="s">
        <v>74</v>
      </c>
      <c r="F14" s="375" t="s">
        <v>75</v>
      </c>
      <c r="G14" s="375" t="s">
        <v>76</v>
      </c>
      <c r="H14" s="37" t="s">
        <v>77</v>
      </c>
      <c r="I14" s="37" t="s">
        <v>78</v>
      </c>
      <c r="J14" s="33"/>
      <c r="M14" s="27"/>
      <c r="N14" s="27"/>
      <c r="O14" s="27"/>
      <c r="P14" s="27"/>
      <c r="Q14" s="27"/>
      <c r="R14" s="27"/>
      <c r="S14" s="27"/>
      <c r="T14" s="34"/>
      <c r="U14" s="34"/>
      <c r="V14" s="34"/>
      <c r="W14" s="34"/>
      <c r="X14" s="34"/>
      <c r="Y14" s="34"/>
      <c r="Z14" s="34"/>
      <c r="AA14" s="34"/>
    </row>
    <row r="15" spans="1:27" x14ac:dyDescent="0.35">
      <c r="A15" s="27" t="s">
        <v>54</v>
      </c>
      <c r="B15" s="27"/>
      <c r="C15" s="375">
        <v>98</v>
      </c>
      <c r="D15" s="375">
        <v>135</v>
      </c>
      <c r="E15" s="375">
        <v>61</v>
      </c>
      <c r="F15" s="375">
        <v>170</v>
      </c>
      <c r="G15" s="375">
        <v>78</v>
      </c>
      <c r="H15" s="37">
        <v>42</v>
      </c>
      <c r="I15" s="37">
        <v>112</v>
      </c>
      <c r="J15" s="33"/>
      <c r="M15" s="27"/>
      <c r="N15" s="27"/>
      <c r="O15" s="27"/>
      <c r="P15" s="27"/>
      <c r="Q15" s="27"/>
      <c r="R15" s="27"/>
      <c r="S15" s="27"/>
      <c r="T15" s="34"/>
      <c r="U15" s="34"/>
      <c r="V15" s="34"/>
      <c r="W15" s="34"/>
      <c r="X15" s="34"/>
      <c r="Y15" s="34"/>
      <c r="Z15" s="34"/>
      <c r="AA15" s="34"/>
    </row>
    <row r="16" spans="1:27" x14ac:dyDescent="0.35">
      <c r="A16" s="27" t="s">
        <v>56</v>
      </c>
      <c r="B16" s="27"/>
      <c r="C16" s="375">
        <v>18</v>
      </c>
      <c r="D16" s="375">
        <v>64</v>
      </c>
      <c r="E16" s="375">
        <v>50</v>
      </c>
      <c r="F16" s="375">
        <v>42</v>
      </c>
      <c r="G16" s="375">
        <v>71</v>
      </c>
      <c r="H16" s="37">
        <v>75</v>
      </c>
      <c r="I16" s="37">
        <v>100</v>
      </c>
      <c r="J16" s="33"/>
      <c r="M16" s="27"/>
      <c r="N16" s="27"/>
      <c r="O16" s="27"/>
      <c r="P16" s="27"/>
      <c r="Q16" s="27"/>
      <c r="R16" s="27"/>
      <c r="S16" s="27"/>
      <c r="T16" s="34"/>
      <c r="U16" s="34"/>
      <c r="V16" s="34"/>
      <c r="W16" s="34"/>
      <c r="X16" s="34"/>
      <c r="Y16" s="34"/>
      <c r="Z16" s="34"/>
      <c r="AA16" s="34"/>
    </row>
    <row r="17" spans="1:27" x14ac:dyDescent="0.35">
      <c r="A17" s="27" t="s">
        <v>122</v>
      </c>
      <c r="B17" s="27"/>
      <c r="C17" s="375">
        <v>189</v>
      </c>
      <c r="D17" s="375">
        <v>115</v>
      </c>
      <c r="E17" s="375">
        <v>53</v>
      </c>
      <c r="F17" s="375">
        <v>84</v>
      </c>
      <c r="G17" s="375">
        <v>143</v>
      </c>
      <c r="H17" s="37">
        <v>122</v>
      </c>
      <c r="I17" s="37" t="s">
        <v>79</v>
      </c>
      <c r="J17" s="33"/>
      <c r="M17" s="27"/>
      <c r="N17" s="27"/>
      <c r="O17" s="27"/>
      <c r="P17" s="27"/>
      <c r="Q17" s="27"/>
      <c r="R17" s="27"/>
      <c r="S17" s="27"/>
      <c r="T17" s="34"/>
      <c r="U17" s="34"/>
      <c r="V17" s="34"/>
      <c r="W17" s="34"/>
      <c r="X17" s="34"/>
      <c r="Y17" s="34"/>
      <c r="Z17" s="34"/>
      <c r="AA17" s="34"/>
    </row>
    <row r="18" spans="1:27" x14ac:dyDescent="0.35">
      <c r="A18" s="27" t="s">
        <v>58</v>
      </c>
      <c r="B18" s="27"/>
      <c r="C18" s="375">
        <v>342</v>
      </c>
      <c r="D18" s="375">
        <v>180</v>
      </c>
      <c r="E18" s="375">
        <v>95</v>
      </c>
      <c r="F18" s="375">
        <v>123</v>
      </c>
      <c r="G18" s="375">
        <v>32</v>
      </c>
      <c r="H18" s="37">
        <v>150</v>
      </c>
      <c r="I18" s="37">
        <v>102</v>
      </c>
      <c r="J18" s="33"/>
      <c r="M18" s="27"/>
      <c r="N18" s="27"/>
      <c r="O18" s="27"/>
      <c r="P18" s="27"/>
      <c r="Q18" s="27"/>
      <c r="R18" s="27"/>
      <c r="S18" s="27"/>
      <c r="T18" s="34"/>
      <c r="U18" s="34"/>
      <c r="V18" s="34"/>
      <c r="W18" s="34"/>
      <c r="X18" s="34"/>
      <c r="Y18" s="34"/>
      <c r="Z18" s="34"/>
      <c r="AA18" s="34"/>
    </row>
    <row r="19" spans="1:27" x14ac:dyDescent="0.35">
      <c r="A19" s="27"/>
      <c r="B19" s="27"/>
      <c r="C19" s="27"/>
      <c r="D19" s="27"/>
      <c r="E19" s="27"/>
      <c r="F19" s="27"/>
      <c r="G19" s="27"/>
      <c r="H19" s="27"/>
      <c r="I19" s="27"/>
      <c r="J19" s="27"/>
      <c r="K19" s="27"/>
      <c r="L19" s="27"/>
      <c r="M19" s="27"/>
      <c r="N19" s="27"/>
      <c r="O19" s="27"/>
      <c r="P19" s="27"/>
      <c r="Q19" s="27"/>
      <c r="R19" s="27"/>
      <c r="S19" s="27"/>
      <c r="T19" s="34"/>
      <c r="U19" s="34"/>
      <c r="V19" s="34"/>
      <c r="W19" s="34"/>
      <c r="X19" s="34"/>
      <c r="Y19" s="34"/>
      <c r="Z19" s="34"/>
      <c r="AA19" s="34"/>
    </row>
    <row r="20" spans="1:27" x14ac:dyDescent="0.35">
      <c r="A20" s="27"/>
      <c r="B20" s="27"/>
      <c r="C20" s="376" t="s">
        <v>1260</v>
      </c>
      <c r="D20" s="27"/>
      <c r="E20" s="27"/>
      <c r="F20" s="27"/>
      <c r="G20" s="27"/>
      <c r="H20" s="27"/>
      <c r="I20" s="27"/>
      <c r="J20" s="27"/>
      <c r="K20" s="27"/>
      <c r="L20" s="27"/>
      <c r="M20" s="27"/>
      <c r="N20" s="27"/>
      <c r="O20" s="27"/>
      <c r="P20" s="27"/>
      <c r="Q20" s="27"/>
      <c r="R20" s="27"/>
      <c r="S20" s="27"/>
      <c r="T20" s="34"/>
      <c r="U20" s="34"/>
      <c r="V20" s="34"/>
      <c r="W20" s="34"/>
      <c r="X20" s="34"/>
      <c r="Y20" s="34"/>
      <c r="Z20" s="34"/>
      <c r="AA20" s="34"/>
    </row>
    <row r="21" spans="1:27" x14ac:dyDescent="0.35">
      <c r="A21" s="27"/>
      <c r="B21" s="27"/>
      <c r="C21" s="27"/>
      <c r="D21" s="27"/>
      <c r="E21" s="27"/>
      <c r="F21" s="27"/>
      <c r="G21" s="27"/>
      <c r="H21" s="27"/>
      <c r="I21" s="27"/>
      <c r="J21" s="27"/>
      <c r="K21" s="27"/>
      <c r="L21" s="27"/>
      <c r="M21" s="27"/>
      <c r="N21" s="27"/>
      <c r="O21" s="27"/>
      <c r="P21" s="27"/>
      <c r="Q21" s="27"/>
      <c r="R21" s="27"/>
      <c r="S21" s="27"/>
      <c r="T21" s="34"/>
      <c r="U21" s="34"/>
      <c r="V21" s="34"/>
      <c r="W21" s="34"/>
      <c r="X21" s="34"/>
      <c r="Y21" s="34"/>
      <c r="Z21" s="34"/>
      <c r="AA21" s="34"/>
    </row>
    <row r="22" spans="1:27" x14ac:dyDescent="0.35">
      <c r="B22" s="27"/>
      <c r="C22" s="27"/>
      <c r="D22" s="27"/>
      <c r="E22" s="27"/>
      <c r="F22" s="27"/>
      <c r="G22" s="27"/>
      <c r="H22" s="27"/>
      <c r="I22" s="27"/>
      <c r="J22" s="27"/>
      <c r="K22" s="27"/>
      <c r="L22" s="27"/>
      <c r="M22" s="27"/>
      <c r="N22" s="27"/>
      <c r="O22" s="27"/>
      <c r="P22" s="27"/>
      <c r="Q22" s="27"/>
      <c r="R22" s="27"/>
      <c r="S22" s="27"/>
      <c r="T22" s="34"/>
      <c r="U22" s="34"/>
      <c r="V22" s="34"/>
      <c r="W22" s="34"/>
      <c r="X22" s="34"/>
      <c r="Y22" s="34"/>
      <c r="Z22" s="34"/>
      <c r="AA22" s="34"/>
    </row>
    <row r="23" spans="1:27" x14ac:dyDescent="0.35">
      <c r="A23" s="607" t="s">
        <v>123</v>
      </c>
      <c r="B23" s="543"/>
      <c r="C23" s="545"/>
      <c r="D23" s="545"/>
      <c r="E23" s="545"/>
      <c r="F23" s="545"/>
      <c r="G23" s="545"/>
      <c r="H23" s="545"/>
      <c r="I23" s="545"/>
      <c r="J23" s="545"/>
      <c r="K23" s="545"/>
      <c r="L23" s="545"/>
      <c r="M23" s="545"/>
      <c r="N23" s="545"/>
      <c r="O23" s="27"/>
      <c r="P23" s="27"/>
      <c r="Q23" s="27"/>
      <c r="R23" s="27"/>
      <c r="S23" s="27"/>
      <c r="T23" s="34"/>
      <c r="U23" s="34"/>
      <c r="V23" s="34"/>
      <c r="W23" s="34"/>
      <c r="X23" s="34"/>
      <c r="Y23" s="34"/>
      <c r="Z23" s="34"/>
      <c r="AA23" s="34"/>
    </row>
    <row r="24" spans="1:27" x14ac:dyDescent="0.35">
      <c r="A24" s="543"/>
      <c r="B24" s="637"/>
      <c r="C24" s="638" t="s">
        <v>37</v>
      </c>
      <c r="D24" s="638" t="s">
        <v>38</v>
      </c>
      <c r="E24" s="638" t="s">
        <v>39</v>
      </c>
      <c r="F24" s="638" t="s">
        <v>40</v>
      </c>
      <c r="G24" s="638" t="s">
        <v>39</v>
      </c>
      <c r="H24" s="638" t="s">
        <v>37</v>
      </c>
      <c r="I24" s="638" t="s">
        <v>37</v>
      </c>
      <c r="J24" s="638" t="s">
        <v>40</v>
      </c>
      <c r="K24" s="638" t="s">
        <v>41</v>
      </c>
      <c r="L24" s="638" t="s">
        <v>42</v>
      </c>
      <c r="M24" s="638" t="s">
        <v>43</v>
      </c>
      <c r="N24" s="638" t="s">
        <v>44</v>
      </c>
      <c r="O24" s="27"/>
      <c r="P24" s="27"/>
      <c r="Q24" s="27"/>
      <c r="R24" s="27"/>
      <c r="S24" s="27"/>
      <c r="T24" s="34"/>
      <c r="U24" s="34"/>
      <c r="V24" s="34"/>
      <c r="W24" s="34"/>
      <c r="X24" s="34"/>
      <c r="Y24" s="34"/>
      <c r="Z24" s="34"/>
      <c r="AA24" s="34"/>
    </row>
    <row r="25" spans="1:27" x14ac:dyDescent="0.35">
      <c r="A25" s="543"/>
      <c r="B25" s="545" t="s">
        <v>80</v>
      </c>
      <c r="C25" s="639">
        <f>+(C37+C47+C59+C68+C80+C94+C104+C112+C123)/9</f>
        <v>557.88888888888891</v>
      </c>
      <c r="D25" s="639">
        <f t="shared" ref="D25:N25" si="0">+(D37+D47+D59+D68+D80+D94+D104+D112+D123)/9</f>
        <v>342.22222222222223</v>
      </c>
      <c r="E25" s="639">
        <f t="shared" si="0"/>
        <v>234</v>
      </c>
      <c r="F25" s="639">
        <f t="shared" si="0"/>
        <v>101.66666666666667</v>
      </c>
      <c r="G25" s="639">
        <f t="shared" si="0"/>
        <v>6.333333333333333</v>
      </c>
      <c r="H25" s="639">
        <f t="shared" si="0"/>
        <v>7.5555555555555554</v>
      </c>
      <c r="I25" s="639">
        <f t="shared" si="0"/>
        <v>16.222222222222221</v>
      </c>
      <c r="J25" s="639">
        <f t="shared" si="0"/>
        <v>66.555555555555557</v>
      </c>
      <c r="K25" s="639">
        <f t="shared" si="0"/>
        <v>162</v>
      </c>
      <c r="L25" s="639">
        <f t="shared" si="0"/>
        <v>230.33333333333334</v>
      </c>
      <c r="M25" s="639">
        <f t="shared" si="0"/>
        <v>284.88888888888891</v>
      </c>
      <c r="N25" s="639">
        <f t="shared" si="0"/>
        <v>475.66666666666669</v>
      </c>
      <c r="O25" s="27"/>
      <c r="P25" s="27"/>
      <c r="Q25" s="27"/>
      <c r="R25" s="27"/>
      <c r="S25" s="27"/>
      <c r="T25" s="34"/>
      <c r="U25" s="34"/>
      <c r="V25" s="34"/>
      <c r="W25" s="34"/>
      <c r="X25" s="34"/>
      <c r="Y25" s="34"/>
      <c r="Z25" s="34"/>
      <c r="AA25" s="34"/>
    </row>
    <row r="26" spans="1:27" x14ac:dyDescent="0.35">
      <c r="A26" s="543"/>
      <c r="B26" s="543"/>
      <c r="C26" s="543"/>
      <c r="D26" s="543"/>
      <c r="E26" s="543"/>
      <c r="F26" s="543"/>
      <c r="G26" s="543"/>
      <c r="H26" s="543"/>
      <c r="I26" s="543"/>
      <c r="J26" s="543"/>
      <c r="K26" s="543"/>
      <c r="L26" s="543"/>
      <c r="M26" s="543"/>
      <c r="N26" s="543"/>
      <c r="O26" s="27"/>
      <c r="P26" s="27"/>
      <c r="Q26" s="27"/>
      <c r="R26" s="27"/>
      <c r="S26" s="27"/>
      <c r="T26" s="34"/>
      <c r="U26" s="34"/>
      <c r="V26" s="34"/>
      <c r="W26" s="34"/>
      <c r="X26" s="34"/>
      <c r="Y26" s="34"/>
      <c r="Z26" s="34"/>
      <c r="AA26" s="34"/>
    </row>
    <row r="27" spans="1:27" x14ac:dyDescent="0.35">
      <c r="A27" s="543"/>
      <c r="B27" s="543"/>
      <c r="C27" s="566" t="s">
        <v>37</v>
      </c>
      <c r="D27" s="566" t="s">
        <v>38</v>
      </c>
      <c r="E27" s="566" t="s">
        <v>39</v>
      </c>
      <c r="F27" s="566" t="s">
        <v>40</v>
      </c>
      <c r="G27" s="566" t="s">
        <v>39</v>
      </c>
      <c r="H27" s="566" t="s">
        <v>37</v>
      </c>
      <c r="I27" s="566" t="s">
        <v>37</v>
      </c>
      <c r="J27" s="566" t="s">
        <v>40</v>
      </c>
      <c r="K27" s="566" t="s">
        <v>41</v>
      </c>
      <c r="L27" s="566" t="s">
        <v>42</v>
      </c>
      <c r="M27" s="566" t="s">
        <v>43</v>
      </c>
      <c r="N27" s="566" t="s">
        <v>44</v>
      </c>
      <c r="O27" s="34"/>
      <c r="P27" s="32"/>
      <c r="Q27" s="27"/>
      <c r="R27" s="27"/>
      <c r="S27" s="27"/>
      <c r="T27" s="34"/>
      <c r="U27" s="34"/>
      <c r="V27" s="34"/>
      <c r="W27" s="34"/>
      <c r="X27" s="34"/>
      <c r="Y27" s="34"/>
      <c r="Z27" s="34"/>
      <c r="AA27" s="34"/>
    </row>
    <row r="28" spans="1:27" x14ac:dyDescent="0.35">
      <c r="A28" s="543">
        <v>2008</v>
      </c>
      <c r="B28" s="543" t="s">
        <v>81</v>
      </c>
      <c r="C28" s="566">
        <v>43</v>
      </c>
      <c r="D28" s="566">
        <v>3</v>
      </c>
      <c r="E28" s="566">
        <v>8</v>
      </c>
      <c r="F28" s="566">
        <v>12</v>
      </c>
      <c r="G28" s="566"/>
      <c r="H28" s="566"/>
      <c r="I28" s="566"/>
      <c r="J28" s="566"/>
      <c r="K28" s="566">
        <v>21</v>
      </c>
      <c r="L28" s="566">
        <v>20</v>
      </c>
      <c r="M28" s="566">
        <v>41</v>
      </c>
      <c r="N28" s="566">
        <v>32</v>
      </c>
      <c r="O28" s="27"/>
      <c r="P28" s="27"/>
      <c r="Q28" s="27"/>
      <c r="R28" s="27"/>
      <c r="S28" s="27"/>
      <c r="T28" s="34"/>
      <c r="U28" s="34"/>
      <c r="V28" s="34"/>
      <c r="W28" s="34"/>
      <c r="X28" s="34"/>
      <c r="Y28" s="34"/>
      <c r="Z28" s="34"/>
      <c r="AA28" s="34"/>
    </row>
    <row r="29" spans="1:27" x14ac:dyDescent="0.35">
      <c r="A29" s="543"/>
      <c r="B29" s="543" t="s">
        <v>82</v>
      </c>
      <c r="C29" s="566">
        <v>32</v>
      </c>
      <c r="D29" s="566">
        <v>100</v>
      </c>
      <c r="E29" s="566">
        <v>37</v>
      </c>
      <c r="F29" s="566">
        <v>11</v>
      </c>
      <c r="G29" s="566"/>
      <c r="H29" s="566"/>
      <c r="I29" s="566">
        <v>4</v>
      </c>
      <c r="J29" s="566">
        <v>15</v>
      </c>
      <c r="K29" s="566">
        <v>30</v>
      </c>
      <c r="L29" s="566">
        <v>30</v>
      </c>
      <c r="M29" s="566">
        <v>65</v>
      </c>
      <c r="N29" s="566">
        <v>91</v>
      </c>
      <c r="O29" s="27"/>
      <c r="P29" s="27"/>
      <c r="Q29" s="27"/>
      <c r="R29" s="27"/>
      <c r="S29" s="27"/>
      <c r="T29" s="34"/>
      <c r="U29" s="34"/>
      <c r="V29" s="34"/>
      <c r="W29" s="34"/>
      <c r="X29" s="34"/>
      <c r="Y29" s="34"/>
      <c r="Z29" s="34"/>
      <c r="AA29" s="34"/>
    </row>
    <row r="30" spans="1:27" x14ac:dyDescent="0.35">
      <c r="A30" s="543"/>
      <c r="B30" s="543" t="s">
        <v>83</v>
      </c>
      <c r="C30" s="566">
        <v>50</v>
      </c>
      <c r="D30" s="566">
        <v>48</v>
      </c>
      <c r="E30" s="566">
        <v>11</v>
      </c>
      <c r="F30" s="566">
        <v>7</v>
      </c>
      <c r="G30" s="566"/>
      <c r="H30" s="566"/>
      <c r="I30" s="566"/>
      <c r="J30" s="566">
        <v>3</v>
      </c>
      <c r="K30" s="566">
        <v>8</v>
      </c>
      <c r="L30" s="566">
        <v>46</v>
      </c>
      <c r="M30" s="566">
        <v>18</v>
      </c>
      <c r="N30" s="566">
        <v>64</v>
      </c>
      <c r="O30" s="27"/>
      <c r="P30" s="27"/>
      <c r="Q30" s="27"/>
      <c r="R30" s="27"/>
      <c r="S30" s="27"/>
      <c r="T30" s="34"/>
      <c r="U30" s="34"/>
      <c r="V30" s="34"/>
      <c r="W30" s="34"/>
      <c r="X30" s="34"/>
      <c r="Y30" s="34"/>
      <c r="Z30" s="34"/>
      <c r="AA30" s="34"/>
    </row>
    <row r="31" spans="1:27" x14ac:dyDescent="0.35">
      <c r="A31" s="543"/>
      <c r="B31" s="543" t="s">
        <v>84</v>
      </c>
      <c r="C31" s="566">
        <v>77</v>
      </c>
      <c r="D31" s="566">
        <v>39</v>
      </c>
      <c r="E31" s="566">
        <v>26</v>
      </c>
      <c r="F31" s="566">
        <v>7</v>
      </c>
      <c r="G31" s="566">
        <v>1</v>
      </c>
      <c r="H31" s="566"/>
      <c r="I31" s="566">
        <v>2</v>
      </c>
      <c r="J31" s="566">
        <v>11</v>
      </c>
      <c r="K31" s="566">
        <v>35</v>
      </c>
      <c r="L31" s="566">
        <v>26</v>
      </c>
      <c r="M31" s="566">
        <v>23</v>
      </c>
      <c r="N31" s="566">
        <v>28</v>
      </c>
      <c r="O31" s="27"/>
      <c r="P31" s="27"/>
      <c r="Q31" s="27"/>
      <c r="R31" s="27"/>
      <c r="S31" s="27"/>
      <c r="T31" s="34"/>
      <c r="U31" s="34"/>
      <c r="V31" s="34"/>
      <c r="W31" s="34"/>
      <c r="X31" s="34"/>
      <c r="Y31" s="34"/>
      <c r="Z31" s="34"/>
      <c r="AA31" s="34"/>
    </row>
    <row r="32" spans="1:27" x14ac:dyDescent="0.35">
      <c r="A32" s="543"/>
      <c r="B32" s="543" t="s">
        <v>85</v>
      </c>
      <c r="C32" s="566">
        <v>24</v>
      </c>
      <c r="D32" s="566">
        <v>18</v>
      </c>
      <c r="E32" s="566">
        <v>12</v>
      </c>
      <c r="F32" s="566">
        <v>4</v>
      </c>
      <c r="G32" s="566"/>
      <c r="H32" s="566"/>
      <c r="I32" s="566"/>
      <c r="J32" s="566"/>
      <c r="K32" s="566">
        <v>6</v>
      </c>
      <c r="L32" s="566">
        <v>122</v>
      </c>
      <c r="M32" s="566">
        <v>42</v>
      </c>
      <c r="N32" s="566">
        <v>42</v>
      </c>
      <c r="O32" s="27"/>
      <c r="P32" s="27"/>
      <c r="Q32" s="27"/>
      <c r="R32" s="27"/>
      <c r="S32" s="27"/>
      <c r="T32" s="34"/>
      <c r="U32" s="34"/>
      <c r="V32" s="34"/>
      <c r="W32" s="34"/>
      <c r="X32" s="34"/>
      <c r="Y32" s="34"/>
      <c r="Z32" s="34"/>
      <c r="AA32" s="34"/>
    </row>
    <row r="33" spans="1:27" x14ac:dyDescent="0.35">
      <c r="A33" s="543"/>
      <c r="B33" s="543" t="s">
        <v>86</v>
      </c>
      <c r="C33" s="566">
        <v>52</v>
      </c>
      <c r="D33" s="566">
        <v>30</v>
      </c>
      <c r="E33" s="566">
        <v>8</v>
      </c>
      <c r="F33" s="566">
        <v>3</v>
      </c>
      <c r="G33" s="566">
        <v>1</v>
      </c>
      <c r="H33" s="566"/>
      <c r="I33" s="566"/>
      <c r="J33" s="566">
        <v>6</v>
      </c>
      <c r="K33" s="566">
        <v>8</v>
      </c>
      <c r="L33" s="566">
        <v>12</v>
      </c>
      <c r="M33" s="566">
        <v>30</v>
      </c>
      <c r="N33" s="566">
        <v>50</v>
      </c>
      <c r="O33" s="27"/>
      <c r="P33" s="27"/>
      <c r="Q33" s="27"/>
      <c r="R33" s="27"/>
      <c r="S33" s="27"/>
      <c r="T33" s="34"/>
      <c r="U33" s="34"/>
      <c r="V33" s="34"/>
      <c r="W33" s="34"/>
      <c r="X33" s="34"/>
      <c r="Y33" s="34"/>
      <c r="Z33" s="34"/>
      <c r="AA33" s="34"/>
    </row>
    <row r="34" spans="1:27" x14ac:dyDescent="0.35">
      <c r="A34" s="543"/>
      <c r="B34" s="543" t="s">
        <v>87</v>
      </c>
      <c r="C34" s="566">
        <v>40</v>
      </c>
      <c r="D34" s="566"/>
      <c r="E34" s="566">
        <v>50</v>
      </c>
      <c r="F34" s="566">
        <v>14</v>
      </c>
      <c r="G34" s="566"/>
      <c r="H34" s="566">
        <v>3</v>
      </c>
      <c r="I34" s="566">
        <v>2</v>
      </c>
      <c r="J34" s="566">
        <v>5</v>
      </c>
      <c r="K34" s="566">
        <v>5</v>
      </c>
      <c r="L34" s="566">
        <v>12</v>
      </c>
      <c r="M34" s="566">
        <v>39</v>
      </c>
      <c r="N34" s="566">
        <v>63</v>
      </c>
      <c r="O34" s="27"/>
      <c r="P34" s="27"/>
      <c r="Q34" s="27"/>
      <c r="R34" s="27"/>
      <c r="S34" s="27"/>
      <c r="T34" s="34"/>
      <c r="U34" s="34"/>
      <c r="V34" s="34"/>
      <c r="W34" s="34"/>
      <c r="X34" s="34"/>
      <c r="Y34" s="34"/>
      <c r="Z34" s="34"/>
      <c r="AA34" s="34"/>
    </row>
    <row r="35" spans="1:27" x14ac:dyDescent="0.35">
      <c r="A35" s="543"/>
      <c r="B35" s="543" t="s">
        <v>88</v>
      </c>
      <c r="C35" s="566">
        <v>15</v>
      </c>
      <c r="D35" s="566">
        <v>7</v>
      </c>
      <c r="E35" s="566"/>
      <c r="F35" s="566"/>
      <c r="G35" s="566">
        <v>2</v>
      </c>
      <c r="H35" s="566"/>
      <c r="I35" s="566"/>
      <c r="J35" s="566">
        <v>2</v>
      </c>
      <c r="K35" s="566"/>
      <c r="L35" s="566"/>
      <c r="M35" s="566">
        <v>70</v>
      </c>
      <c r="N35" s="566">
        <v>63</v>
      </c>
      <c r="O35" s="27"/>
      <c r="P35" s="27"/>
      <c r="Q35" s="27"/>
      <c r="R35" s="27"/>
      <c r="S35" s="27"/>
      <c r="T35" s="34"/>
      <c r="U35" s="34"/>
      <c r="V35" s="34"/>
      <c r="W35" s="34"/>
      <c r="X35" s="34"/>
      <c r="Y35" s="34"/>
      <c r="Z35" s="34"/>
      <c r="AA35" s="34"/>
    </row>
    <row r="36" spans="1:27" x14ac:dyDescent="0.35">
      <c r="A36" s="543"/>
      <c r="B36" s="543" t="s">
        <v>89</v>
      </c>
      <c r="C36" s="566">
        <v>117</v>
      </c>
      <c r="D36" s="566">
        <v>56</v>
      </c>
      <c r="E36" s="566">
        <v>137</v>
      </c>
      <c r="F36" s="566">
        <v>21</v>
      </c>
      <c r="G36" s="566">
        <v>2</v>
      </c>
      <c r="H36" s="566">
        <v>13</v>
      </c>
      <c r="I36" s="566">
        <v>1</v>
      </c>
      <c r="J36" s="566">
        <v>19</v>
      </c>
      <c r="K36" s="566">
        <v>38</v>
      </c>
      <c r="L36" s="566"/>
      <c r="M36" s="566">
        <v>46</v>
      </c>
      <c r="N36" s="566">
        <v>317</v>
      </c>
      <c r="O36" s="27"/>
      <c r="P36" s="27"/>
      <c r="Q36" s="27"/>
      <c r="R36" s="27"/>
      <c r="S36" s="27"/>
      <c r="T36" s="34"/>
      <c r="U36" s="34"/>
      <c r="V36" s="34"/>
      <c r="W36" s="34"/>
      <c r="X36" s="34"/>
      <c r="Y36" s="34"/>
      <c r="Z36" s="34"/>
      <c r="AA36" s="34"/>
    </row>
    <row r="37" spans="1:27" x14ac:dyDescent="0.35">
      <c r="A37" s="543"/>
      <c r="B37" s="560" t="s">
        <v>12</v>
      </c>
      <c r="C37" s="640">
        <f>+SUM(C28:C36)</f>
        <v>450</v>
      </c>
      <c r="D37" s="640">
        <f t="shared" ref="D37:N37" si="1">+SUM(D28:D36)</f>
        <v>301</v>
      </c>
      <c r="E37" s="640">
        <f t="shared" si="1"/>
        <v>289</v>
      </c>
      <c r="F37" s="640">
        <f t="shared" si="1"/>
        <v>79</v>
      </c>
      <c r="G37" s="640">
        <f t="shared" si="1"/>
        <v>6</v>
      </c>
      <c r="H37" s="640">
        <f t="shared" si="1"/>
        <v>16</v>
      </c>
      <c r="I37" s="640">
        <f t="shared" si="1"/>
        <v>9</v>
      </c>
      <c r="J37" s="640">
        <f t="shared" si="1"/>
        <v>61</v>
      </c>
      <c r="K37" s="640">
        <f t="shared" si="1"/>
        <v>151</v>
      </c>
      <c r="L37" s="640">
        <f t="shared" si="1"/>
        <v>268</v>
      </c>
      <c r="M37" s="640">
        <f t="shared" si="1"/>
        <v>374</v>
      </c>
      <c r="N37" s="640">
        <f t="shared" si="1"/>
        <v>750</v>
      </c>
      <c r="O37" s="27"/>
      <c r="P37" s="27"/>
      <c r="Q37" s="27"/>
      <c r="R37" s="27"/>
      <c r="S37" s="27"/>
      <c r="T37" s="34"/>
      <c r="U37" s="34"/>
      <c r="V37" s="34"/>
      <c r="W37" s="34"/>
      <c r="X37" s="34"/>
      <c r="Y37" s="34"/>
      <c r="Z37" s="34"/>
      <c r="AA37" s="34"/>
    </row>
    <row r="38" spans="1:27" x14ac:dyDescent="0.35">
      <c r="A38" s="543"/>
      <c r="B38" s="543"/>
      <c r="C38" s="566"/>
      <c r="D38" s="566"/>
      <c r="E38" s="566"/>
      <c r="F38" s="566"/>
      <c r="G38" s="566"/>
      <c r="H38" s="566"/>
      <c r="I38" s="566"/>
      <c r="J38" s="566"/>
      <c r="K38" s="566"/>
      <c r="L38" s="566"/>
      <c r="M38" s="566"/>
      <c r="N38" s="566"/>
      <c r="O38" s="27"/>
      <c r="P38" s="27"/>
      <c r="Q38" s="27"/>
      <c r="R38" s="27"/>
      <c r="S38" s="27"/>
      <c r="T38" s="34"/>
      <c r="U38" s="34"/>
      <c r="V38" s="34"/>
      <c r="W38" s="34"/>
      <c r="X38" s="34"/>
      <c r="Y38" s="34"/>
      <c r="Z38" s="34"/>
      <c r="AA38" s="34"/>
    </row>
    <row r="39" spans="1:27" x14ac:dyDescent="0.35">
      <c r="A39" s="543">
        <v>2007</v>
      </c>
      <c r="B39" s="543" t="s">
        <v>81</v>
      </c>
      <c r="C39" s="566">
        <v>16</v>
      </c>
      <c r="D39" s="566">
        <v>30</v>
      </c>
      <c r="E39" s="566">
        <v>3</v>
      </c>
      <c r="F39" s="566"/>
      <c r="G39" s="566"/>
      <c r="H39" s="566"/>
      <c r="I39" s="566"/>
      <c r="J39" s="566">
        <v>8</v>
      </c>
      <c r="K39" s="566">
        <v>22</v>
      </c>
      <c r="L39" s="566">
        <v>18</v>
      </c>
      <c r="M39" s="566">
        <v>33</v>
      </c>
      <c r="N39" s="566">
        <v>34</v>
      </c>
      <c r="P39" s="27"/>
      <c r="Q39" s="27"/>
      <c r="R39" s="27"/>
      <c r="S39" s="27"/>
      <c r="T39" s="34"/>
      <c r="U39" s="34"/>
      <c r="V39" s="34"/>
      <c r="W39" s="34"/>
      <c r="X39" s="34"/>
      <c r="Y39" s="34"/>
      <c r="Z39" s="34"/>
      <c r="AA39" s="34"/>
    </row>
    <row r="40" spans="1:27" x14ac:dyDescent="0.35">
      <c r="A40" s="543"/>
      <c r="B40" s="543" t="s">
        <v>56</v>
      </c>
      <c r="C40" s="566">
        <v>81</v>
      </c>
      <c r="D40" s="566">
        <v>54</v>
      </c>
      <c r="E40" s="566">
        <v>29</v>
      </c>
      <c r="F40" s="566">
        <v>18</v>
      </c>
      <c r="G40" s="566"/>
      <c r="H40" s="566">
        <v>1</v>
      </c>
      <c r="I40" s="566"/>
      <c r="J40" s="566">
        <v>14</v>
      </c>
      <c r="K40" s="566">
        <v>35</v>
      </c>
      <c r="L40" s="566">
        <v>37</v>
      </c>
      <c r="M40" s="566">
        <v>42</v>
      </c>
      <c r="N40" s="566">
        <v>63</v>
      </c>
      <c r="O40" s="27"/>
      <c r="P40" s="27"/>
      <c r="Q40" s="27"/>
      <c r="R40" s="27"/>
      <c r="S40" s="27"/>
      <c r="T40" s="34"/>
      <c r="U40" s="34"/>
      <c r="V40" s="34"/>
      <c r="W40" s="34"/>
      <c r="X40" s="34"/>
      <c r="Y40" s="34"/>
      <c r="Z40" s="34"/>
      <c r="AA40" s="34"/>
    </row>
    <row r="41" spans="1:27" x14ac:dyDescent="0.35">
      <c r="A41" s="543"/>
      <c r="B41" s="543" t="s">
        <v>90</v>
      </c>
      <c r="C41" s="566">
        <v>57</v>
      </c>
      <c r="D41" s="566"/>
      <c r="E41" s="566"/>
      <c r="F41" s="566">
        <v>10</v>
      </c>
      <c r="G41" s="566"/>
      <c r="H41" s="566">
        <v>1</v>
      </c>
      <c r="I41" s="566"/>
      <c r="J41" s="566">
        <v>1</v>
      </c>
      <c r="K41" s="566">
        <v>5</v>
      </c>
      <c r="L41" s="566">
        <v>30</v>
      </c>
      <c r="M41" s="566">
        <v>25</v>
      </c>
      <c r="N41" s="566">
        <v>21</v>
      </c>
      <c r="O41" s="27"/>
      <c r="P41" s="27"/>
      <c r="Q41" s="27"/>
      <c r="R41" s="27"/>
      <c r="S41" s="27"/>
      <c r="T41" s="34"/>
      <c r="U41" s="34"/>
      <c r="V41" s="34"/>
      <c r="W41" s="34"/>
      <c r="X41" s="34"/>
      <c r="Y41" s="34"/>
      <c r="Z41" s="34"/>
      <c r="AA41" s="34"/>
    </row>
    <row r="42" spans="1:27" x14ac:dyDescent="0.35">
      <c r="A42" s="543"/>
      <c r="B42" s="543" t="s">
        <v>52</v>
      </c>
      <c r="C42" s="566">
        <v>100</v>
      </c>
      <c r="D42" s="566">
        <v>50</v>
      </c>
      <c r="E42" s="566">
        <v>7</v>
      </c>
      <c r="F42" s="566">
        <v>5</v>
      </c>
      <c r="G42" s="566"/>
      <c r="H42" s="566" t="s">
        <v>91</v>
      </c>
      <c r="I42" s="566">
        <v>3</v>
      </c>
      <c r="J42" s="566">
        <v>10</v>
      </c>
      <c r="K42" s="566">
        <v>30</v>
      </c>
      <c r="L42" s="566"/>
      <c r="M42" s="566">
        <v>83</v>
      </c>
      <c r="N42" s="566">
        <v>18</v>
      </c>
      <c r="O42" s="27"/>
      <c r="P42" s="27"/>
      <c r="Q42" s="27"/>
      <c r="R42" s="27"/>
      <c r="S42" s="27"/>
      <c r="T42" s="34"/>
      <c r="U42" s="34"/>
      <c r="V42" s="34"/>
      <c r="W42" s="34"/>
      <c r="X42" s="34"/>
      <c r="Y42" s="34"/>
      <c r="Z42" s="34"/>
      <c r="AA42" s="34"/>
    </row>
    <row r="43" spans="1:27" x14ac:dyDescent="0.35">
      <c r="A43" s="543"/>
      <c r="B43" s="543" t="s">
        <v>92</v>
      </c>
      <c r="C43" s="566">
        <v>16</v>
      </c>
      <c r="D43" s="566">
        <v>6</v>
      </c>
      <c r="E43" s="566">
        <v>6</v>
      </c>
      <c r="F43" s="566">
        <v>8</v>
      </c>
      <c r="G43" s="566"/>
      <c r="H43" s="566"/>
      <c r="I43" s="566"/>
      <c r="J43" s="566">
        <v>1</v>
      </c>
      <c r="K43" s="566">
        <v>1</v>
      </c>
      <c r="L43" s="566"/>
      <c r="M43" s="566">
        <v>26</v>
      </c>
      <c r="N43" s="566">
        <v>9</v>
      </c>
      <c r="O43" s="27"/>
      <c r="P43" s="27"/>
      <c r="Q43" s="27"/>
      <c r="R43" s="27"/>
      <c r="S43" s="27"/>
      <c r="T43" s="34"/>
      <c r="U43" s="34"/>
      <c r="V43" s="34"/>
      <c r="W43" s="34"/>
      <c r="X43" s="34"/>
      <c r="Y43" s="34"/>
      <c r="Z43" s="34"/>
      <c r="AA43" s="34"/>
    </row>
    <row r="44" spans="1:27" x14ac:dyDescent="0.35">
      <c r="A44" s="543"/>
      <c r="B44" s="543" t="s">
        <v>93</v>
      </c>
      <c r="C44" s="566">
        <v>97</v>
      </c>
      <c r="D44" s="566">
        <v>62</v>
      </c>
      <c r="E44" s="566">
        <v>18</v>
      </c>
      <c r="F44" s="566">
        <v>4</v>
      </c>
      <c r="G44" s="566">
        <v>1</v>
      </c>
      <c r="H44" s="566"/>
      <c r="I44" s="566">
        <v>4</v>
      </c>
      <c r="J44" s="566">
        <v>7</v>
      </c>
      <c r="K44" s="566">
        <v>8</v>
      </c>
      <c r="L44" s="566">
        <v>50</v>
      </c>
      <c r="M44" s="566">
        <v>54</v>
      </c>
      <c r="N44" s="566">
        <v>93</v>
      </c>
      <c r="O44" s="27"/>
      <c r="P44" s="27"/>
      <c r="Q44" s="27"/>
      <c r="R44" s="27"/>
      <c r="S44" s="27"/>
      <c r="T44" s="34"/>
      <c r="U44" s="34"/>
      <c r="V44" s="34"/>
      <c r="W44" s="34"/>
      <c r="X44" s="34"/>
      <c r="Y44" s="34"/>
      <c r="Z44" s="34"/>
      <c r="AA44" s="34"/>
    </row>
    <row r="45" spans="1:27" x14ac:dyDescent="0.35">
      <c r="A45" s="543"/>
      <c r="B45" s="543" t="s">
        <v>94</v>
      </c>
      <c r="C45" s="543"/>
      <c r="D45" s="566">
        <v>50</v>
      </c>
      <c r="E45" s="566">
        <v>65</v>
      </c>
      <c r="F45" s="566">
        <v>102</v>
      </c>
      <c r="G45" s="566"/>
      <c r="H45" s="566"/>
      <c r="I45" s="566"/>
      <c r="J45" s="566"/>
      <c r="K45" s="566">
        <v>3</v>
      </c>
      <c r="L45" s="566"/>
      <c r="M45" s="566"/>
      <c r="N45" s="566">
        <v>60</v>
      </c>
      <c r="O45" s="27"/>
      <c r="P45" s="27"/>
      <c r="Q45" s="27"/>
      <c r="R45" s="27"/>
      <c r="S45" s="27"/>
      <c r="T45" s="34"/>
      <c r="U45" s="34"/>
      <c r="V45" s="34"/>
      <c r="W45" s="34"/>
      <c r="X45" s="34"/>
      <c r="Y45" s="34"/>
      <c r="Z45" s="34"/>
      <c r="AA45" s="34"/>
    </row>
    <row r="46" spans="1:27" x14ac:dyDescent="0.35">
      <c r="A46" s="543"/>
      <c r="B46" s="543" t="s">
        <v>95</v>
      </c>
      <c r="C46" s="566">
        <v>50</v>
      </c>
      <c r="D46" s="566"/>
      <c r="E46" s="566">
        <v>18</v>
      </c>
      <c r="F46" s="566">
        <v>4</v>
      </c>
      <c r="G46" s="566">
        <v>2</v>
      </c>
      <c r="H46" s="566"/>
      <c r="I46" s="566">
        <v>88</v>
      </c>
      <c r="J46" s="566"/>
      <c r="K46" s="566">
        <v>26</v>
      </c>
      <c r="L46" s="566">
        <v>47</v>
      </c>
      <c r="M46" s="566">
        <v>5</v>
      </c>
      <c r="N46" s="566">
        <v>64</v>
      </c>
      <c r="O46" s="27" t="s">
        <v>96</v>
      </c>
      <c r="P46" s="27"/>
      <c r="Q46" s="27"/>
      <c r="R46" s="27"/>
      <c r="S46" s="27"/>
      <c r="T46" s="34"/>
      <c r="U46" s="34"/>
      <c r="V46" s="34"/>
      <c r="W46" s="34"/>
      <c r="X46" s="34"/>
      <c r="Y46" s="34"/>
      <c r="Z46" s="34"/>
      <c r="AA46" s="34"/>
    </row>
    <row r="47" spans="1:27" x14ac:dyDescent="0.35">
      <c r="A47" s="543"/>
      <c r="B47" s="543"/>
      <c r="C47" s="640">
        <f>+SUM(C39:C46)</f>
        <v>417</v>
      </c>
      <c r="D47" s="640">
        <f t="shared" ref="D47:N47" si="2">+SUM(D39:D46)</f>
        <v>252</v>
      </c>
      <c r="E47" s="640">
        <f t="shared" si="2"/>
        <v>146</v>
      </c>
      <c r="F47" s="640">
        <f t="shared" si="2"/>
        <v>151</v>
      </c>
      <c r="G47" s="640">
        <f t="shared" si="2"/>
        <v>3</v>
      </c>
      <c r="H47" s="640">
        <f t="shared" si="2"/>
        <v>2</v>
      </c>
      <c r="I47" s="640">
        <f t="shared" si="2"/>
        <v>95</v>
      </c>
      <c r="J47" s="640">
        <f t="shared" si="2"/>
        <v>41</v>
      </c>
      <c r="K47" s="640">
        <f t="shared" si="2"/>
        <v>130</v>
      </c>
      <c r="L47" s="640">
        <f t="shared" si="2"/>
        <v>182</v>
      </c>
      <c r="M47" s="640">
        <f t="shared" si="2"/>
        <v>268</v>
      </c>
      <c r="N47" s="640">
        <f t="shared" si="2"/>
        <v>362</v>
      </c>
      <c r="O47" s="27"/>
      <c r="P47" s="27"/>
      <c r="Q47" s="27"/>
      <c r="R47" s="27"/>
      <c r="S47" s="27"/>
      <c r="T47" s="34"/>
      <c r="U47" s="34"/>
      <c r="V47" s="34"/>
      <c r="W47" s="34"/>
      <c r="X47" s="34"/>
      <c r="Y47" s="34"/>
      <c r="Z47" s="34"/>
      <c r="AA47" s="34"/>
    </row>
    <row r="48" spans="1:27" x14ac:dyDescent="0.35">
      <c r="A48" s="543">
        <v>2006</v>
      </c>
      <c r="B48" s="543" t="s">
        <v>97</v>
      </c>
      <c r="C48" s="566">
        <v>50</v>
      </c>
      <c r="D48" s="566">
        <v>36</v>
      </c>
      <c r="E48" s="566">
        <v>18</v>
      </c>
      <c r="F48" s="566">
        <v>12</v>
      </c>
      <c r="G48" s="566">
        <v>2</v>
      </c>
      <c r="H48" s="566">
        <v>1</v>
      </c>
      <c r="I48" s="566">
        <v>1</v>
      </c>
      <c r="J48" s="566">
        <v>2</v>
      </c>
      <c r="K48" s="566">
        <v>14</v>
      </c>
      <c r="L48" s="566">
        <v>27</v>
      </c>
      <c r="M48" s="566">
        <v>29</v>
      </c>
      <c r="N48" s="566">
        <v>21</v>
      </c>
      <c r="O48" s="27"/>
      <c r="P48" s="27"/>
      <c r="Q48" s="27"/>
      <c r="R48" s="27"/>
      <c r="S48" s="27"/>
      <c r="T48" s="34"/>
      <c r="U48" s="34"/>
      <c r="V48" s="34"/>
      <c r="W48" s="34"/>
      <c r="X48" s="34"/>
      <c r="Y48" s="34"/>
      <c r="Z48" s="34"/>
      <c r="AA48" s="34"/>
    </row>
    <row r="49" spans="1:27" x14ac:dyDescent="0.35">
      <c r="A49" s="543"/>
      <c r="B49" s="543" t="s">
        <v>98</v>
      </c>
      <c r="C49" s="566">
        <v>68</v>
      </c>
      <c r="D49" s="566">
        <v>91</v>
      </c>
      <c r="E49" s="566">
        <v>50</v>
      </c>
      <c r="F49" s="566">
        <v>20</v>
      </c>
      <c r="G49" s="566">
        <v>2</v>
      </c>
      <c r="H49" s="566">
        <v>2</v>
      </c>
      <c r="I49" s="566">
        <v>1</v>
      </c>
      <c r="J49" s="566">
        <v>17</v>
      </c>
      <c r="K49" s="566">
        <v>48</v>
      </c>
      <c r="L49" s="566">
        <v>24</v>
      </c>
      <c r="M49" s="566">
        <v>40</v>
      </c>
      <c r="N49" s="566">
        <v>54</v>
      </c>
      <c r="O49" s="27"/>
      <c r="P49" s="27"/>
      <c r="Q49" s="27"/>
      <c r="R49" s="27"/>
      <c r="S49" s="27"/>
      <c r="T49" s="34"/>
      <c r="U49" s="34"/>
      <c r="V49" s="34"/>
      <c r="W49" s="34"/>
      <c r="X49" s="34"/>
      <c r="Y49" s="34"/>
      <c r="Z49" s="34"/>
      <c r="AA49" s="34"/>
    </row>
    <row r="50" spans="1:27" x14ac:dyDescent="0.35">
      <c r="A50" s="543"/>
      <c r="B50" s="543" t="s">
        <v>99</v>
      </c>
      <c r="C50" s="566">
        <v>67</v>
      </c>
      <c r="D50" s="566">
        <v>35</v>
      </c>
      <c r="E50" s="566">
        <v>47</v>
      </c>
      <c r="F50" s="566">
        <v>20</v>
      </c>
      <c r="G50" s="566">
        <v>2</v>
      </c>
      <c r="H50" s="566">
        <v>1</v>
      </c>
      <c r="I50" s="566"/>
      <c r="J50" s="566">
        <v>8</v>
      </c>
      <c r="K50" s="566">
        <v>55</v>
      </c>
      <c r="L50" s="566">
        <v>76</v>
      </c>
      <c r="M50" s="566">
        <v>50</v>
      </c>
      <c r="N50" s="566">
        <v>65</v>
      </c>
      <c r="O50" s="27"/>
      <c r="P50" s="27"/>
      <c r="Q50" s="27"/>
      <c r="R50" s="27"/>
      <c r="S50" s="27"/>
      <c r="T50" s="34"/>
      <c r="U50" s="34"/>
      <c r="V50" s="34"/>
      <c r="W50" s="34"/>
      <c r="X50" s="34"/>
      <c r="Y50" s="34"/>
      <c r="Z50" s="34"/>
      <c r="AA50" s="34"/>
    </row>
    <row r="51" spans="1:27" x14ac:dyDescent="0.35">
      <c r="A51" s="543"/>
      <c r="B51" s="543" t="s">
        <v>100</v>
      </c>
      <c r="C51" s="566">
        <v>56</v>
      </c>
      <c r="D51" s="566">
        <v>50</v>
      </c>
      <c r="E51" s="566">
        <v>6</v>
      </c>
      <c r="F51" s="566">
        <v>5</v>
      </c>
      <c r="G51" s="566"/>
      <c r="H51" s="566">
        <v>2</v>
      </c>
      <c r="I51" s="566"/>
      <c r="J51" s="566">
        <v>13</v>
      </c>
      <c r="K51" s="566">
        <v>15</v>
      </c>
      <c r="L51" s="566">
        <v>30</v>
      </c>
      <c r="M51" s="566"/>
      <c r="N51" s="566">
        <v>50</v>
      </c>
      <c r="O51" s="27"/>
      <c r="P51" s="27"/>
      <c r="Q51" s="27"/>
      <c r="R51" s="27"/>
      <c r="S51" s="27"/>
      <c r="T51" s="34"/>
      <c r="U51" s="34"/>
      <c r="V51" s="34"/>
      <c r="W51" s="34"/>
      <c r="X51" s="34"/>
      <c r="Y51" s="34"/>
      <c r="Z51" s="34"/>
      <c r="AA51" s="34"/>
    </row>
    <row r="52" spans="1:27" x14ac:dyDescent="0.35">
      <c r="A52" s="543"/>
      <c r="B52" s="543" t="s">
        <v>101</v>
      </c>
      <c r="C52" s="566">
        <v>120</v>
      </c>
      <c r="D52" s="566">
        <v>88</v>
      </c>
      <c r="E52" s="566">
        <v>21</v>
      </c>
      <c r="F52" s="566">
        <v>3</v>
      </c>
      <c r="G52" s="566"/>
      <c r="H52" s="566"/>
      <c r="I52" s="566">
        <v>1</v>
      </c>
      <c r="J52" s="566">
        <v>6</v>
      </c>
      <c r="K52" s="566">
        <v>4</v>
      </c>
      <c r="L52" s="566">
        <v>37</v>
      </c>
      <c r="M52" s="566">
        <v>20</v>
      </c>
      <c r="N52" s="566">
        <v>4</v>
      </c>
      <c r="O52" s="27"/>
      <c r="P52" s="27"/>
      <c r="Q52" s="27"/>
      <c r="R52" s="27"/>
      <c r="S52" s="27"/>
      <c r="T52" s="34"/>
      <c r="U52" s="34"/>
      <c r="V52" s="34"/>
      <c r="W52" s="34"/>
      <c r="X52" s="34"/>
      <c r="Y52" s="34"/>
      <c r="Z52" s="34"/>
      <c r="AA52" s="34"/>
    </row>
    <row r="53" spans="1:27" x14ac:dyDescent="0.35">
      <c r="A53" s="543"/>
      <c r="B53" s="543" t="s">
        <v>102</v>
      </c>
      <c r="C53" s="566">
        <v>110</v>
      </c>
      <c r="D53" s="566">
        <v>50</v>
      </c>
      <c r="E53" s="566">
        <v>18</v>
      </c>
      <c r="F53" s="566">
        <v>8</v>
      </c>
      <c r="G53" s="566">
        <v>3</v>
      </c>
      <c r="H53" s="566">
        <v>2</v>
      </c>
      <c r="I53" s="566">
        <v>2</v>
      </c>
      <c r="J53" s="566">
        <v>11</v>
      </c>
      <c r="K53" s="566">
        <v>53</v>
      </c>
      <c r="L53" s="566">
        <v>51</v>
      </c>
      <c r="M53" s="566">
        <v>65</v>
      </c>
      <c r="N53" s="566">
        <v>46</v>
      </c>
      <c r="O53" s="27"/>
      <c r="P53" s="27"/>
      <c r="Q53" s="27"/>
      <c r="R53" s="27"/>
      <c r="S53" s="27"/>
      <c r="T53" s="34"/>
      <c r="U53" s="34"/>
      <c r="V53" s="34"/>
      <c r="W53" s="34"/>
      <c r="X53" s="34"/>
      <c r="Y53" s="34"/>
      <c r="Z53" s="34"/>
      <c r="AA53" s="34"/>
    </row>
    <row r="54" spans="1:27" x14ac:dyDescent="0.35">
      <c r="A54" s="543"/>
      <c r="B54" s="543" t="s">
        <v>103</v>
      </c>
      <c r="C54" s="566">
        <v>30</v>
      </c>
      <c r="D54" s="566"/>
      <c r="E54" s="566">
        <v>30</v>
      </c>
      <c r="F54" s="566">
        <v>12</v>
      </c>
      <c r="G54" s="566">
        <v>2</v>
      </c>
      <c r="H54" s="566">
        <v>2</v>
      </c>
      <c r="I54" s="566">
        <v>5</v>
      </c>
      <c r="J54" s="566">
        <v>8</v>
      </c>
      <c r="K54" s="566">
        <v>12</v>
      </c>
      <c r="L54" s="566"/>
      <c r="M54" s="566">
        <v>17</v>
      </c>
      <c r="N54" s="566"/>
      <c r="O54" s="27"/>
      <c r="P54" s="27"/>
      <c r="Q54" s="27"/>
      <c r="R54" s="27"/>
      <c r="S54" s="27"/>
      <c r="T54" s="34"/>
      <c r="U54" s="34"/>
      <c r="V54" s="34"/>
      <c r="W54" s="34"/>
      <c r="X54" s="34"/>
      <c r="Y54" s="34"/>
      <c r="Z54" s="34"/>
      <c r="AA54" s="34"/>
    </row>
    <row r="55" spans="1:27" x14ac:dyDescent="0.35">
      <c r="A55" s="543"/>
      <c r="B55" s="543" t="s">
        <v>104</v>
      </c>
      <c r="C55" s="641" t="s">
        <v>14</v>
      </c>
      <c r="D55" s="566">
        <v>26</v>
      </c>
      <c r="E55" s="566">
        <v>76</v>
      </c>
      <c r="F55" s="566">
        <v>17</v>
      </c>
      <c r="G55" s="566">
        <v>2</v>
      </c>
      <c r="H55" s="566"/>
      <c r="I55" s="566">
        <v>1</v>
      </c>
      <c r="J55" s="566">
        <v>4</v>
      </c>
      <c r="K55" s="566">
        <v>38</v>
      </c>
      <c r="L55" s="566"/>
      <c r="M55" s="566"/>
      <c r="N55" s="566"/>
      <c r="O55" s="27"/>
      <c r="P55" s="27"/>
      <c r="Q55" s="27"/>
      <c r="R55" s="27"/>
      <c r="S55" s="27"/>
      <c r="T55" s="34"/>
      <c r="U55" s="34"/>
      <c r="V55" s="34"/>
      <c r="W55" s="34"/>
      <c r="X55" s="34"/>
      <c r="Y55" s="34"/>
      <c r="Z55" s="34"/>
      <c r="AA55" s="34"/>
    </row>
    <row r="56" spans="1:27" x14ac:dyDescent="0.35">
      <c r="A56" s="543"/>
      <c r="B56" s="543" t="s">
        <v>105</v>
      </c>
      <c r="C56" s="566">
        <v>92</v>
      </c>
      <c r="D56" s="566">
        <v>29</v>
      </c>
      <c r="E56" s="566">
        <v>56</v>
      </c>
      <c r="F56" s="566">
        <v>3</v>
      </c>
      <c r="G56" s="566"/>
      <c r="H56" s="566"/>
      <c r="I56" s="566"/>
      <c r="J56" s="566">
        <v>2</v>
      </c>
      <c r="K56" s="566">
        <v>4</v>
      </c>
      <c r="L56" s="566">
        <v>15</v>
      </c>
      <c r="M56" s="566">
        <v>15</v>
      </c>
      <c r="N56" s="566">
        <v>10</v>
      </c>
      <c r="O56" s="27"/>
      <c r="P56" s="27"/>
      <c r="Q56" s="27"/>
      <c r="R56" s="27"/>
      <c r="S56" s="27"/>
      <c r="T56" s="34"/>
      <c r="U56" s="34"/>
      <c r="V56" s="34"/>
      <c r="W56" s="34"/>
      <c r="X56" s="34"/>
      <c r="Y56" s="34"/>
      <c r="Z56" s="34"/>
      <c r="AA56" s="34"/>
    </row>
    <row r="57" spans="1:27" x14ac:dyDescent="0.35">
      <c r="A57" s="543"/>
      <c r="B57" s="543" t="s">
        <v>106</v>
      </c>
      <c r="C57" s="566">
        <v>20</v>
      </c>
      <c r="D57" s="566">
        <v>40</v>
      </c>
      <c r="E57" s="566">
        <v>3</v>
      </c>
      <c r="F57" s="566"/>
      <c r="G57" s="566"/>
      <c r="H57" s="566"/>
      <c r="I57" s="566"/>
      <c r="J57" s="566"/>
      <c r="K57" s="566">
        <v>5</v>
      </c>
      <c r="L57" s="566">
        <v>2</v>
      </c>
      <c r="M57" s="566"/>
      <c r="N57" s="566">
        <v>10</v>
      </c>
      <c r="O57" s="27"/>
      <c r="P57" s="27"/>
      <c r="Q57" s="27"/>
      <c r="R57" s="27"/>
      <c r="S57" s="27"/>
      <c r="T57" s="34"/>
      <c r="U57" s="34"/>
      <c r="V57" s="34"/>
      <c r="W57" s="34"/>
      <c r="X57" s="34"/>
      <c r="Y57" s="34"/>
      <c r="Z57" s="34"/>
      <c r="AA57" s="34"/>
    </row>
    <row r="58" spans="1:27" x14ac:dyDescent="0.35">
      <c r="A58" s="543"/>
      <c r="B58" s="543" t="s">
        <v>107</v>
      </c>
      <c r="C58" s="566">
        <v>46</v>
      </c>
      <c r="D58" s="566">
        <v>90</v>
      </c>
      <c r="E58" s="566"/>
      <c r="F58" s="566">
        <v>4</v>
      </c>
      <c r="G58" s="566"/>
      <c r="H58" s="566"/>
      <c r="I58" s="566"/>
      <c r="J58" s="566"/>
      <c r="K58" s="566"/>
      <c r="L58" s="566"/>
      <c r="M58" s="566">
        <v>76</v>
      </c>
      <c r="N58" s="566">
        <v>77</v>
      </c>
      <c r="O58" s="27"/>
      <c r="P58" s="27"/>
      <c r="Q58" s="27"/>
      <c r="R58" s="27"/>
      <c r="S58" s="27"/>
      <c r="T58" s="34"/>
      <c r="U58" s="34"/>
      <c r="V58" s="34"/>
      <c r="W58" s="34"/>
      <c r="X58" s="34"/>
      <c r="Y58" s="34"/>
      <c r="Z58" s="34"/>
      <c r="AA58" s="34"/>
    </row>
    <row r="59" spans="1:27" x14ac:dyDescent="0.35">
      <c r="A59" s="543"/>
      <c r="B59" s="543"/>
      <c r="C59" s="640">
        <f>+SUM(C48:C58)</f>
        <v>659</v>
      </c>
      <c r="D59" s="640">
        <f t="shared" ref="D59:N59" si="3">+SUM(D48:D58)</f>
        <v>535</v>
      </c>
      <c r="E59" s="640">
        <f t="shared" si="3"/>
        <v>325</v>
      </c>
      <c r="F59" s="640">
        <f t="shared" si="3"/>
        <v>104</v>
      </c>
      <c r="G59" s="640">
        <f t="shared" si="3"/>
        <v>13</v>
      </c>
      <c r="H59" s="640">
        <f t="shared" si="3"/>
        <v>10</v>
      </c>
      <c r="I59" s="640">
        <f t="shared" si="3"/>
        <v>11</v>
      </c>
      <c r="J59" s="640">
        <f t="shared" si="3"/>
        <v>71</v>
      </c>
      <c r="K59" s="640">
        <f t="shared" si="3"/>
        <v>248</v>
      </c>
      <c r="L59" s="640">
        <f t="shared" si="3"/>
        <v>262</v>
      </c>
      <c r="M59" s="640">
        <f t="shared" si="3"/>
        <v>312</v>
      </c>
      <c r="N59" s="640">
        <f t="shared" si="3"/>
        <v>337</v>
      </c>
      <c r="O59" s="27"/>
      <c r="P59" s="27"/>
      <c r="Q59" s="27"/>
      <c r="R59" s="27"/>
      <c r="S59" s="27"/>
      <c r="T59" s="34"/>
      <c r="U59" s="34"/>
      <c r="V59" s="34"/>
      <c r="W59" s="34"/>
      <c r="X59" s="34"/>
      <c r="Y59" s="34"/>
      <c r="Z59" s="34"/>
      <c r="AA59" s="34"/>
    </row>
    <row r="60" spans="1:27" x14ac:dyDescent="0.35">
      <c r="A60" s="543">
        <v>2005</v>
      </c>
      <c r="B60" s="543" t="s">
        <v>81</v>
      </c>
      <c r="C60" s="566">
        <v>46</v>
      </c>
      <c r="D60" s="566">
        <v>43</v>
      </c>
      <c r="E60" s="566">
        <v>14</v>
      </c>
      <c r="F60" s="566">
        <v>11</v>
      </c>
      <c r="G60" s="566">
        <v>2</v>
      </c>
      <c r="H60" s="566" t="s">
        <v>108</v>
      </c>
      <c r="I60" s="566" t="s">
        <v>108</v>
      </c>
      <c r="J60" s="566" t="s">
        <v>108</v>
      </c>
      <c r="K60" s="566" t="s">
        <v>108</v>
      </c>
      <c r="L60" s="566">
        <v>3</v>
      </c>
      <c r="M60" s="566">
        <v>4</v>
      </c>
      <c r="N60" s="543">
        <v>22</v>
      </c>
      <c r="O60" s="27"/>
      <c r="P60" s="27"/>
      <c r="Q60" s="27"/>
      <c r="R60" s="27"/>
      <c r="S60" s="27"/>
      <c r="T60" s="34"/>
      <c r="U60" s="34"/>
      <c r="V60" s="34"/>
      <c r="W60" s="34"/>
      <c r="X60" s="34"/>
      <c r="Y60" s="34"/>
      <c r="Z60" s="34"/>
      <c r="AA60" s="34"/>
    </row>
    <row r="61" spans="1:27" x14ac:dyDescent="0.35">
      <c r="A61" s="543"/>
      <c r="B61" s="543" t="s">
        <v>56</v>
      </c>
      <c r="C61" s="566">
        <v>54</v>
      </c>
      <c r="D61" s="566">
        <v>22</v>
      </c>
      <c r="E61" s="566">
        <v>23</v>
      </c>
      <c r="F61" s="566">
        <v>12</v>
      </c>
      <c r="G61" s="566">
        <v>5</v>
      </c>
      <c r="H61" s="566" t="s">
        <v>108</v>
      </c>
      <c r="I61" s="566">
        <v>3</v>
      </c>
      <c r="J61" s="566">
        <v>25</v>
      </c>
      <c r="K61" s="566">
        <v>31</v>
      </c>
      <c r="L61" s="566">
        <v>30</v>
      </c>
      <c r="M61" s="543">
        <v>24</v>
      </c>
      <c r="N61" s="543">
        <v>44</v>
      </c>
      <c r="O61" s="27"/>
      <c r="P61" s="27"/>
      <c r="Q61" s="27"/>
      <c r="R61" s="27"/>
      <c r="S61" s="27"/>
      <c r="T61" s="34"/>
      <c r="U61" s="34"/>
      <c r="V61" s="34"/>
      <c r="W61" s="34"/>
      <c r="X61" s="34"/>
      <c r="Y61" s="34"/>
      <c r="Z61" s="34"/>
      <c r="AA61" s="34"/>
    </row>
    <row r="62" spans="1:27" x14ac:dyDescent="0.35">
      <c r="A62" s="543"/>
      <c r="B62" s="543" t="s">
        <v>52</v>
      </c>
      <c r="C62" s="566">
        <v>40</v>
      </c>
      <c r="D62" s="566">
        <v>22</v>
      </c>
      <c r="E62" s="566">
        <v>12</v>
      </c>
      <c r="F62" s="566">
        <v>6</v>
      </c>
      <c r="G62" s="566" t="s">
        <v>108</v>
      </c>
      <c r="H62" s="566" t="s">
        <v>108</v>
      </c>
      <c r="I62" s="566" t="s">
        <v>108</v>
      </c>
      <c r="J62" s="566">
        <v>15</v>
      </c>
      <c r="K62" s="566">
        <v>25</v>
      </c>
      <c r="L62" s="566">
        <v>76</v>
      </c>
      <c r="M62" s="566">
        <v>91</v>
      </c>
      <c r="N62" s="543">
        <v>138</v>
      </c>
      <c r="O62" s="27"/>
      <c r="P62" s="27"/>
      <c r="Q62" s="27"/>
      <c r="R62" s="27"/>
      <c r="S62" s="27"/>
      <c r="T62" s="34"/>
      <c r="U62" s="34"/>
      <c r="V62" s="34"/>
      <c r="W62" s="34"/>
      <c r="X62" s="34"/>
      <c r="Y62" s="34"/>
      <c r="Z62" s="34"/>
      <c r="AA62" s="34"/>
    </row>
    <row r="63" spans="1:27" x14ac:dyDescent="0.35">
      <c r="A63" s="543"/>
      <c r="B63" s="543" t="s">
        <v>90</v>
      </c>
      <c r="C63" s="566">
        <v>66</v>
      </c>
      <c r="D63" s="566">
        <v>70</v>
      </c>
      <c r="E63" s="566">
        <v>70</v>
      </c>
      <c r="F63" s="566">
        <v>64</v>
      </c>
      <c r="G63" s="566">
        <v>2</v>
      </c>
      <c r="H63" s="566">
        <v>6</v>
      </c>
      <c r="I63" s="566" t="s">
        <v>108</v>
      </c>
      <c r="J63" s="566">
        <v>13</v>
      </c>
      <c r="K63" s="566">
        <v>25</v>
      </c>
      <c r="L63" s="566">
        <v>10</v>
      </c>
      <c r="M63" s="566">
        <v>63</v>
      </c>
      <c r="N63" s="543">
        <v>122</v>
      </c>
      <c r="O63" s="27"/>
      <c r="P63" s="27"/>
      <c r="Q63" s="27"/>
      <c r="R63" s="27"/>
      <c r="S63" s="27"/>
      <c r="T63" s="34"/>
      <c r="U63" s="34"/>
      <c r="V63" s="34"/>
      <c r="W63" s="34"/>
      <c r="X63" s="34"/>
      <c r="Y63" s="34"/>
      <c r="Z63" s="34"/>
      <c r="AA63" s="34"/>
    </row>
    <row r="64" spans="1:27" x14ac:dyDescent="0.35">
      <c r="A64" s="543"/>
      <c r="B64" s="543" t="s">
        <v>93</v>
      </c>
      <c r="C64" s="566">
        <v>188</v>
      </c>
      <c r="D64" s="566">
        <v>52</v>
      </c>
      <c r="E64" s="566">
        <v>8</v>
      </c>
      <c r="F64" s="566">
        <v>9</v>
      </c>
      <c r="G64" s="566">
        <v>3</v>
      </c>
      <c r="H64" s="566" t="s">
        <v>108</v>
      </c>
      <c r="I64" s="566" t="s">
        <v>108</v>
      </c>
      <c r="J64" s="566">
        <v>11</v>
      </c>
      <c r="K64" s="566">
        <v>32</v>
      </c>
      <c r="L64" s="566">
        <v>110</v>
      </c>
      <c r="M64" s="543">
        <v>90</v>
      </c>
      <c r="N64" s="543">
        <v>180</v>
      </c>
      <c r="O64" s="27"/>
      <c r="P64" s="27"/>
      <c r="Q64" s="27"/>
      <c r="R64" s="27"/>
      <c r="S64" s="27"/>
      <c r="T64" s="34"/>
      <c r="U64" s="34"/>
      <c r="V64" s="34"/>
      <c r="W64" s="34"/>
      <c r="X64" s="34"/>
      <c r="Y64" s="34"/>
      <c r="Z64" s="34"/>
      <c r="AA64" s="34"/>
    </row>
    <row r="65" spans="1:27" x14ac:dyDescent="0.35">
      <c r="A65" s="543"/>
      <c r="B65" s="543" t="s">
        <v>58</v>
      </c>
      <c r="C65" s="566">
        <v>6</v>
      </c>
      <c r="D65" s="566">
        <v>23</v>
      </c>
      <c r="E65" s="566">
        <v>13</v>
      </c>
      <c r="F65" s="566">
        <v>12</v>
      </c>
      <c r="G65" s="566" t="s">
        <v>108</v>
      </c>
      <c r="H65" s="566" t="s">
        <v>108</v>
      </c>
      <c r="I65" s="566" t="s">
        <v>108</v>
      </c>
      <c r="J65" s="566" t="s">
        <v>108</v>
      </c>
      <c r="K65" s="566">
        <v>2</v>
      </c>
      <c r="L65" s="566">
        <v>4</v>
      </c>
      <c r="M65" s="566" t="s">
        <v>108</v>
      </c>
      <c r="N65" s="543">
        <v>21</v>
      </c>
      <c r="O65" s="27"/>
      <c r="P65" s="27"/>
      <c r="Q65" s="27"/>
      <c r="R65" s="27"/>
      <c r="S65" s="27"/>
      <c r="T65" s="34"/>
      <c r="U65" s="34"/>
      <c r="V65" s="34"/>
      <c r="W65" s="34"/>
      <c r="X65" s="34"/>
      <c r="Y65" s="34"/>
      <c r="Z65" s="34"/>
      <c r="AA65" s="34"/>
    </row>
    <row r="66" spans="1:27" x14ac:dyDescent="0.35">
      <c r="A66" s="543"/>
      <c r="B66" s="543" t="s">
        <v>54</v>
      </c>
      <c r="C66" s="566">
        <v>112</v>
      </c>
      <c r="D66" s="566">
        <v>58</v>
      </c>
      <c r="E66" s="566">
        <v>106</v>
      </c>
      <c r="F66" s="566" t="s">
        <v>108</v>
      </c>
      <c r="G66" s="566" t="s">
        <v>108</v>
      </c>
      <c r="H66" s="566" t="s">
        <v>108</v>
      </c>
      <c r="I66" s="566" t="s">
        <v>108</v>
      </c>
      <c r="J66" s="566" t="s">
        <v>108</v>
      </c>
      <c r="K66" s="566" t="s">
        <v>108</v>
      </c>
      <c r="L66" s="566" t="s">
        <v>108</v>
      </c>
      <c r="M66" s="566">
        <v>2</v>
      </c>
      <c r="N66" s="543">
        <v>109</v>
      </c>
      <c r="O66" s="27"/>
      <c r="P66" s="27"/>
      <c r="Q66" s="27"/>
      <c r="R66" s="27"/>
      <c r="S66" s="27"/>
      <c r="T66" s="34"/>
      <c r="U66" s="34"/>
      <c r="V66" s="34"/>
      <c r="W66" s="34"/>
      <c r="X66" s="34"/>
      <c r="Y66" s="34"/>
      <c r="Z66" s="34"/>
      <c r="AA66" s="34"/>
    </row>
    <row r="67" spans="1:27" x14ac:dyDescent="0.35">
      <c r="A67" s="543"/>
      <c r="B67" s="543" t="s">
        <v>109</v>
      </c>
      <c r="C67" s="566">
        <v>90</v>
      </c>
      <c r="D67" s="566">
        <v>74</v>
      </c>
      <c r="E67" s="566">
        <v>40</v>
      </c>
      <c r="F67" s="566">
        <v>12</v>
      </c>
      <c r="G67" s="566">
        <v>1</v>
      </c>
      <c r="H67" s="566">
        <v>1</v>
      </c>
      <c r="I67" s="566">
        <v>1</v>
      </c>
      <c r="J67" s="566">
        <v>22</v>
      </c>
      <c r="K67" s="566">
        <v>35</v>
      </c>
      <c r="L67" s="566">
        <v>74</v>
      </c>
      <c r="M67" s="566">
        <v>120</v>
      </c>
      <c r="N67" s="543">
        <v>126</v>
      </c>
      <c r="O67" s="27"/>
      <c r="P67" s="27"/>
      <c r="Q67" s="27"/>
      <c r="R67" s="27"/>
      <c r="S67" s="27"/>
      <c r="T67" s="34"/>
      <c r="U67" s="34"/>
      <c r="V67" s="34"/>
      <c r="W67" s="34"/>
      <c r="X67" s="34"/>
      <c r="Y67" s="34"/>
      <c r="Z67" s="34"/>
      <c r="AA67" s="34"/>
    </row>
    <row r="68" spans="1:27" x14ac:dyDescent="0.35">
      <c r="A68" s="543"/>
      <c r="B68" s="543"/>
      <c r="C68" s="560">
        <f>+SUM(C60:C67)</f>
        <v>602</v>
      </c>
      <c r="D68" s="560">
        <f t="shared" ref="D68:N68" si="4">+SUM(D60:D67)</f>
        <v>364</v>
      </c>
      <c r="E68" s="560">
        <f t="shared" si="4"/>
        <v>286</v>
      </c>
      <c r="F68" s="560">
        <f t="shared" si="4"/>
        <v>126</v>
      </c>
      <c r="G68" s="560">
        <f t="shared" si="4"/>
        <v>13</v>
      </c>
      <c r="H68" s="560">
        <f t="shared" si="4"/>
        <v>7</v>
      </c>
      <c r="I68" s="560">
        <f t="shared" si="4"/>
        <v>4</v>
      </c>
      <c r="J68" s="560">
        <f t="shared" si="4"/>
        <v>86</v>
      </c>
      <c r="K68" s="560">
        <f t="shared" si="4"/>
        <v>150</v>
      </c>
      <c r="L68" s="560">
        <f t="shared" si="4"/>
        <v>307</v>
      </c>
      <c r="M68" s="560">
        <f t="shared" si="4"/>
        <v>394</v>
      </c>
      <c r="N68" s="560">
        <f t="shared" si="4"/>
        <v>762</v>
      </c>
      <c r="O68" s="27"/>
      <c r="P68" s="27"/>
      <c r="Q68" s="27"/>
      <c r="R68" s="27"/>
      <c r="S68" s="27"/>
      <c r="T68" s="34"/>
      <c r="U68" s="34"/>
      <c r="V68" s="34"/>
      <c r="W68" s="34"/>
      <c r="X68" s="34"/>
      <c r="Y68" s="34"/>
      <c r="Z68" s="34"/>
      <c r="AA68" s="34"/>
    </row>
    <row r="69" spans="1:27" x14ac:dyDescent="0.35">
      <c r="A69" s="543">
        <v>2004</v>
      </c>
      <c r="B69" s="543" t="s">
        <v>81</v>
      </c>
      <c r="C69" s="566">
        <v>36</v>
      </c>
      <c r="D69" s="566">
        <v>18</v>
      </c>
      <c r="E69" s="566">
        <v>31</v>
      </c>
      <c r="F69" s="566">
        <v>12</v>
      </c>
      <c r="G69" s="566" t="s">
        <v>108</v>
      </c>
      <c r="H69" s="566" t="s">
        <v>108</v>
      </c>
      <c r="I69" s="566" t="s">
        <v>108</v>
      </c>
      <c r="J69" s="566" t="s">
        <v>108</v>
      </c>
      <c r="K69" s="566">
        <v>2</v>
      </c>
      <c r="L69" s="566">
        <v>12</v>
      </c>
      <c r="M69" s="566">
        <v>7</v>
      </c>
      <c r="N69" s="543">
        <v>19</v>
      </c>
      <c r="O69" s="27"/>
      <c r="P69" s="27"/>
      <c r="Q69" s="27"/>
      <c r="R69" s="27"/>
      <c r="S69" s="27"/>
      <c r="T69" s="34"/>
      <c r="U69" s="34"/>
      <c r="V69" s="34"/>
      <c r="W69" s="34"/>
      <c r="X69" s="34"/>
      <c r="Y69" s="34"/>
      <c r="Z69" s="34"/>
      <c r="AA69" s="34"/>
    </row>
    <row r="70" spans="1:27" x14ac:dyDescent="0.35">
      <c r="A70" s="543"/>
      <c r="B70" s="543" t="s">
        <v>56</v>
      </c>
      <c r="C70" s="566">
        <v>53</v>
      </c>
      <c r="D70" s="566">
        <v>56</v>
      </c>
      <c r="E70" s="566">
        <v>16</v>
      </c>
      <c r="F70" s="566">
        <v>11</v>
      </c>
      <c r="G70" s="566">
        <v>2</v>
      </c>
      <c r="H70" s="566">
        <v>2</v>
      </c>
      <c r="I70" s="566" t="s">
        <v>108</v>
      </c>
      <c r="J70" s="566">
        <v>11</v>
      </c>
      <c r="K70" s="566">
        <v>48</v>
      </c>
      <c r="L70" s="566">
        <v>29</v>
      </c>
      <c r="M70" s="543">
        <v>49</v>
      </c>
      <c r="N70" s="543">
        <v>46</v>
      </c>
      <c r="O70" s="27"/>
      <c r="P70" s="27"/>
      <c r="Q70" s="27"/>
      <c r="R70" s="27"/>
      <c r="S70" s="27"/>
      <c r="T70" s="34"/>
      <c r="U70" s="34"/>
      <c r="V70" s="34"/>
      <c r="W70" s="34"/>
      <c r="X70" s="34"/>
      <c r="Y70" s="34"/>
      <c r="Z70" s="34"/>
      <c r="AA70" s="34"/>
    </row>
    <row r="71" spans="1:27" x14ac:dyDescent="0.35">
      <c r="A71" s="543"/>
      <c r="B71" s="543" t="s">
        <v>110</v>
      </c>
      <c r="C71" s="566">
        <v>195</v>
      </c>
      <c r="D71" s="566">
        <v>98</v>
      </c>
      <c r="E71" s="566">
        <v>40</v>
      </c>
      <c r="F71" s="566">
        <v>20</v>
      </c>
      <c r="G71" s="566">
        <v>4</v>
      </c>
      <c r="H71" s="566">
        <v>2</v>
      </c>
      <c r="I71" s="566" t="s">
        <v>108</v>
      </c>
      <c r="J71" s="566">
        <v>15</v>
      </c>
      <c r="K71" s="566">
        <v>8</v>
      </c>
      <c r="L71" s="566">
        <v>74</v>
      </c>
      <c r="M71" s="543">
        <v>50</v>
      </c>
      <c r="N71" s="543">
        <v>85</v>
      </c>
      <c r="O71" s="27"/>
      <c r="P71" s="27"/>
      <c r="Q71" s="27"/>
      <c r="R71" s="27"/>
      <c r="S71" s="27"/>
      <c r="T71" s="34"/>
      <c r="U71" s="34"/>
      <c r="V71" s="34"/>
      <c r="W71" s="34"/>
      <c r="X71" s="34"/>
      <c r="Y71" s="34"/>
      <c r="Z71" s="34"/>
      <c r="AA71" s="34"/>
    </row>
    <row r="72" spans="1:27" x14ac:dyDescent="0.35">
      <c r="A72" s="543"/>
      <c r="B72" s="543" t="s">
        <v>52</v>
      </c>
      <c r="C72" s="566">
        <v>59</v>
      </c>
      <c r="D72" s="566">
        <v>33</v>
      </c>
      <c r="E72" s="566">
        <v>15</v>
      </c>
      <c r="F72" s="566">
        <v>10</v>
      </c>
      <c r="G72" s="566" t="s">
        <v>108</v>
      </c>
      <c r="H72" s="566" t="s">
        <v>108</v>
      </c>
      <c r="I72" s="566" t="s">
        <v>108</v>
      </c>
      <c r="J72" s="566">
        <v>4</v>
      </c>
      <c r="K72" s="566">
        <v>16</v>
      </c>
      <c r="L72" s="566">
        <v>29</v>
      </c>
      <c r="M72" s="566">
        <v>34</v>
      </c>
      <c r="N72" s="543">
        <v>56</v>
      </c>
      <c r="O72" s="27"/>
      <c r="P72" s="27"/>
      <c r="Q72" s="27"/>
      <c r="R72" s="27"/>
      <c r="S72" s="27"/>
      <c r="T72" s="34"/>
      <c r="U72" s="34"/>
      <c r="V72" s="34"/>
      <c r="W72" s="34"/>
      <c r="X72" s="34"/>
      <c r="Y72" s="34"/>
      <c r="Z72" s="34"/>
      <c r="AA72" s="34"/>
    </row>
    <row r="73" spans="1:27" x14ac:dyDescent="0.35">
      <c r="A73" s="543"/>
      <c r="B73" s="543" t="s">
        <v>93</v>
      </c>
      <c r="C73" s="566">
        <v>122</v>
      </c>
      <c r="D73" s="566">
        <v>76</v>
      </c>
      <c r="E73" s="566">
        <v>11</v>
      </c>
      <c r="F73" s="566">
        <v>8</v>
      </c>
      <c r="G73" s="566">
        <v>1</v>
      </c>
      <c r="H73" s="566" t="s">
        <v>108</v>
      </c>
      <c r="I73" s="566" t="s">
        <v>108</v>
      </c>
      <c r="J73" s="566">
        <v>4</v>
      </c>
      <c r="K73" s="566">
        <v>12</v>
      </c>
      <c r="L73" s="566">
        <v>30</v>
      </c>
      <c r="M73" s="543">
        <v>54</v>
      </c>
      <c r="N73" s="543">
        <v>141</v>
      </c>
      <c r="O73" s="27"/>
      <c r="P73" s="27"/>
      <c r="Q73" s="27"/>
      <c r="R73" s="27"/>
      <c r="S73" s="27"/>
      <c r="T73" s="34"/>
      <c r="U73" s="34"/>
      <c r="V73" s="34"/>
      <c r="W73" s="34"/>
      <c r="X73" s="34"/>
      <c r="Y73" s="34"/>
      <c r="Z73" s="34"/>
      <c r="AA73" s="34"/>
    </row>
    <row r="74" spans="1:27" x14ac:dyDescent="0.35">
      <c r="A74" s="543"/>
      <c r="B74" s="543" t="s">
        <v>94</v>
      </c>
      <c r="C74" s="566">
        <v>10</v>
      </c>
      <c r="D74" s="566">
        <v>70</v>
      </c>
      <c r="E74" s="566">
        <v>4</v>
      </c>
      <c r="F74" s="566">
        <v>11</v>
      </c>
      <c r="G74" s="566" t="s">
        <v>108</v>
      </c>
      <c r="H74" s="566" t="s">
        <v>108</v>
      </c>
      <c r="I74" s="566" t="s">
        <v>108</v>
      </c>
      <c r="J74" s="566" t="s">
        <v>108</v>
      </c>
      <c r="K74" s="566" t="s">
        <v>108</v>
      </c>
      <c r="L74" s="566" t="s">
        <v>108</v>
      </c>
      <c r="M74" s="566" t="s">
        <v>108</v>
      </c>
      <c r="N74" s="543">
        <v>70</v>
      </c>
      <c r="O74" s="27"/>
      <c r="P74" s="27"/>
      <c r="Q74" s="27"/>
      <c r="R74" s="27"/>
      <c r="S74" s="27"/>
      <c r="T74" s="34"/>
      <c r="U74" s="34"/>
      <c r="V74" s="34"/>
      <c r="W74" s="34"/>
      <c r="X74" s="34"/>
      <c r="Y74" s="34"/>
      <c r="Z74" s="34"/>
      <c r="AA74" s="34"/>
    </row>
    <row r="75" spans="1:27" x14ac:dyDescent="0.35">
      <c r="A75" s="543"/>
      <c r="B75" s="543" t="s">
        <v>112</v>
      </c>
      <c r="C75" s="566" t="s">
        <v>108</v>
      </c>
      <c r="D75" s="566">
        <v>14</v>
      </c>
      <c r="E75" s="566">
        <v>37</v>
      </c>
      <c r="F75" s="566">
        <v>8</v>
      </c>
      <c r="G75" s="566" t="s">
        <v>108</v>
      </c>
      <c r="H75" s="566" t="s">
        <v>108</v>
      </c>
      <c r="I75" s="566" t="s">
        <v>108</v>
      </c>
      <c r="J75" s="566" t="s">
        <v>108</v>
      </c>
      <c r="K75" s="566" t="s">
        <v>108</v>
      </c>
      <c r="L75" s="566" t="s">
        <v>108</v>
      </c>
      <c r="M75" s="543" t="s">
        <v>108</v>
      </c>
      <c r="N75" s="543">
        <v>10</v>
      </c>
      <c r="O75" s="27"/>
      <c r="P75" s="27"/>
      <c r="Q75" s="27"/>
      <c r="R75" s="27"/>
      <c r="S75" s="27"/>
      <c r="T75" s="34"/>
      <c r="U75" s="34"/>
      <c r="V75" s="34"/>
      <c r="W75" s="34"/>
      <c r="X75" s="34"/>
      <c r="Y75" s="34"/>
      <c r="Z75" s="34"/>
      <c r="AA75" s="34"/>
    </row>
    <row r="76" spans="1:27" x14ac:dyDescent="0.35">
      <c r="A76" s="543"/>
      <c r="B76" s="543" t="s">
        <v>95</v>
      </c>
      <c r="C76" s="566">
        <v>275</v>
      </c>
      <c r="D76" s="566">
        <v>25</v>
      </c>
      <c r="E76" s="566">
        <v>25</v>
      </c>
      <c r="F76" s="566">
        <v>8</v>
      </c>
      <c r="G76" s="566">
        <v>1</v>
      </c>
      <c r="H76" s="566">
        <v>2</v>
      </c>
      <c r="I76" s="566">
        <v>1</v>
      </c>
      <c r="J76" s="566">
        <v>9</v>
      </c>
      <c r="K76" s="566">
        <v>31</v>
      </c>
      <c r="L76" s="566">
        <v>18</v>
      </c>
      <c r="M76" s="566" t="s">
        <v>108</v>
      </c>
      <c r="N76" s="543" t="s">
        <v>108</v>
      </c>
      <c r="O76" s="27"/>
      <c r="P76" s="27"/>
      <c r="Q76" s="27"/>
      <c r="R76" s="27"/>
      <c r="S76" s="27"/>
      <c r="T76" s="34"/>
      <c r="U76" s="34"/>
      <c r="V76" s="34"/>
      <c r="W76" s="34"/>
      <c r="X76" s="34"/>
      <c r="Y76" s="34"/>
      <c r="Z76" s="34"/>
      <c r="AA76" s="34"/>
    </row>
    <row r="77" spans="1:27" x14ac:dyDescent="0.35">
      <c r="A77" s="543"/>
      <c r="B77" s="543" t="s">
        <v>113</v>
      </c>
      <c r="C77" s="566">
        <v>66</v>
      </c>
      <c r="D77" s="566">
        <v>14</v>
      </c>
      <c r="E77" s="566">
        <v>2</v>
      </c>
      <c r="F77" s="566" t="s">
        <v>108</v>
      </c>
      <c r="G77" s="566" t="s">
        <v>108</v>
      </c>
      <c r="H77" s="566" t="s">
        <v>108</v>
      </c>
      <c r="I77" s="566" t="s">
        <v>108</v>
      </c>
      <c r="J77" s="566" t="s">
        <v>108</v>
      </c>
      <c r="K77" s="566" t="s">
        <v>108</v>
      </c>
      <c r="L77" s="566">
        <v>6</v>
      </c>
      <c r="M77" s="566">
        <v>10</v>
      </c>
      <c r="N77" s="543">
        <v>15</v>
      </c>
      <c r="O77" s="27"/>
      <c r="P77" s="27"/>
      <c r="Q77" s="27"/>
      <c r="R77" s="27"/>
      <c r="S77" s="27"/>
      <c r="T77" s="34"/>
      <c r="U77" s="34"/>
      <c r="V77" s="34"/>
      <c r="W77" s="34"/>
      <c r="X77" s="34"/>
      <c r="Y77" s="34"/>
      <c r="Z77" s="34"/>
      <c r="AA77" s="34"/>
    </row>
    <row r="78" spans="1:27" x14ac:dyDescent="0.35">
      <c r="A78" s="543"/>
      <c r="B78" s="543" t="s">
        <v>58</v>
      </c>
      <c r="C78" s="566">
        <v>22</v>
      </c>
      <c r="D78" s="566">
        <v>3</v>
      </c>
      <c r="E78" s="566">
        <v>14</v>
      </c>
      <c r="F78" s="566">
        <v>15</v>
      </c>
      <c r="G78" s="566" t="s">
        <v>108</v>
      </c>
      <c r="H78" s="566" t="s">
        <v>108</v>
      </c>
      <c r="I78" s="566">
        <v>1</v>
      </c>
      <c r="J78" s="566">
        <v>1</v>
      </c>
      <c r="K78" s="566">
        <v>4</v>
      </c>
      <c r="L78" s="566">
        <v>3</v>
      </c>
      <c r="M78" s="566">
        <v>6</v>
      </c>
      <c r="N78" s="543">
        <v>5</v>
      </c>
      <c r="O78" s="27"/>
      <c r="P78" s="27"/>
      <c r="Q78" s="27"/>
      <c r="R78" s="27"/>
      <c r="S78" s="27"/>
      <c r="T78" s="34"/>
      <c r="U78" s="34"/>
      <c r="V78" s="34"/>
      <c r="W78" s="34"/>
      <c r="X78" s="34"/>
      <c r="Y78" s="34"/>
      <c r="Z78" s="34"/>
      <c r="AA78" s="34"/>
    </row>
    <row r="79" spans="1:27" x14ac:dyDescent="0.35">
      <c r="A79" s="543"/>
      <c r="B79" s="543" t="s">
        <v>54</v>
      </c>
      <c r="C79" s="566">
        <v>42</v>
      </c>
      <c r="D79" s="566">
        <v>14</v>
      </c>
      <c r="E79" s="566">
        <v>17</v>
      </c>
      <c r="F79" s="566" t="s">
        <v>108</v>
      </c>
      <c r="G79" s="566" t="s">
        <v>108</v>
      </c>
      <c r="H79" s="566" t="s">
        <v>108</v>
      </c>
      <c r="I79" s="566" t="s">
        <v>108</v>
      </c>
      <c r="J79" s="566" t="s">
        <v>108</v>
      </c>
      <c r="K79" s="566">
        <v>8</v>
      </c>
      <c r="L79" s="566">
        <v>24</v>
      </c>
      <c r="M79" s="566">
        <v>18</v>
      </c>
      <c r="N79" s="543">
        <v>36</v>
      </c>
      <c r="O79" s="27"/>
      <c r="P79" s="27"/>
      <c r="Q79" s="27"/>
      <c r="R79" s="27"/>
      <c r="S79" s="27"/>
      <c r="T79" s="34"/>
      <c r="U79" s="34"/>
      <c r="V79" s="34"/>
      <c r="W79" s="34"/>
      <c r="X79" s="34"/>
      <c r="Y79" s="34"/>
      <c r="Z79" s="34"/>
      <c r="AA79" s="34"/>
    </row>
    <row r="80" spans="1:27" x14ac:dyDescent="0.35">
      <c r="A80" s="543"/>
      <c r="B80" s="543"/>
      <c r="C80" s="640">
        <f>+SUM(C69:C79)</f>
        <v>880</v>
      </c>
      <c r="D80" s="640">
        <f t="shared" ref="D80:N80" si="5">+SUM(D69:D79)</f>
        <v>421</v>
      </c>
      <c r="E80" s="640">
        <f t="shared" si="5"/>
        <v>212</v>
      </c>
      <c r="F80" s="640">
        <f t="shared" si="5"/>
        <v>103</v>
      </c>
      <c r="G80" s="640">
        <f t="shared" si="5"/>
        <v>8</v>
      </c>
      <c r="H80" s="640">
        <f t="shared" si="5"/>
        <v>6</v>
      </c>
      <c r="I80" s="640">
        <f t="shared" si="5"/>
        <v>2</v>
      </c>
      <c r="J80" s="640">
        <f t="shared" si="5"/>
        <v>44</v>
      </c>
      <c r="K80" s="640">
        <f t="shared" si="5"/>
        <v>129</v>
      </c>
      <c r="L80" s="640">
        <f t="shared" si="5"/>
        <v>225</v>
      </c>
      <c r="M80" s="640">
        <f t="shared" si="5"/>
        <v>228</v>
      </c>
      <c r="N80" s="640">
        <f t="shared" si="5"/>
        <v>483</v>
      </c>
      <c r="O80" s="27"/>
      <c r="P80" s="27"/>
      <c r="Q80" s="27"/>
      <c r="R80" s="27"/>
      <c r="S80" s="27"/>
      <c r="T80" s="34"/>
      <c r="U80" s="34"/>
      <c r="V80" s="34"/>
      <c r="W80" s="34"/>
      <c r="X80" s="34"/>
      <c r="Y80" s="34"/>
      <c r="Z80" s="34"/>
      <c r="AA80" s="34"/>
    </row>
    <row r="81" spans="1:27" x14ac:dyDescent="0.35">
      <c r="A81" s="543">
        <v>2003</v>
      </c>
      <c r="B81" s="543" t="s">
        <v>114</v>
      </c>
      <c r="C81" s="566" t="s">
        <v>108</v>
      </c>
      <c r="D81" s="566">
        <v>29</v>
      </c>
      <c r="E81" s="566">
        <v>4</v>
      </c>
      <c r="F81" s="566" t="s">
        <v>108</v>
      </c>
      <c r="G81" s="566" t="s">
        <v>108</v>
      </c>
      <c r="H81" s="566" t="s">
        <v>108</v>
      </c>
      <c r="I81" s="566" t="s">
        <v>108</v>
      </c>
      <c r="J81" s="566" t="s">
        <v>108</v>
      </c>
      <c r="K81" s="566" t="s">
        <v>108</v>
      </c>
      <c r="L81" s="566">
        <v>9</v>
      </c>
      <c r="M81" s="566" t="s">
        <v>108</v>
      </c>
      <c r="N81" s="543" t="s">
        <v>108</v>
      </c>
      <c r="O81" s="27"/>
      <c r="P81" s="27"/>
      <c r="Q81" s="27"/>
      <c r="R81" s="27"/>
      <c r="S81" s="27"/>
      <c r="T81" s="34"/>
      <c r="U81" s="34"/>
      <c r="V81" s="34"/>
      <c r="W81" s="34"/>
      <c r="X81" s="34"/>
      <c r="Y81" s="34"/>
      <c r="Z81" s="34"/>
      <c r="AA81" s="34"/>
    </row>
    <row r="82" spans="1:27" x14ac:dyDescent="0.35">
      <c r="A82" s="543"/>
      <c r="B82" s="543" t="s">
        <v>81</v>
      </c>
      <c r="C82" s="566">
        <v>60</v>
      </c>
      <c r="D82" s="566">
        <v>20</v>
      </c>
      <c r="E82" s="566">
        <v>5</v>
      </c>
      <c r="F82" s="566">
        <v>10</v>
      </c>
      <c r="G82" s="566" t="s">
        <v>108</v>
      </c>
      <c r="H82" s="566" t="s">
        <v>108</v>
      </c>
      <c r="I82" s="566" t="s">
        <v>108</v>
      </c>
      <c r="J82" s="566">
        <v>4</v>
      </c>
      <c r="K82" s="566" t="s">
        <v>108</v>
      </c>
      <c r="L82" s="566">
        <v>52</v>
      </c>
      <c r="M82" s="566">
        <v>27</v>
      </c>
      <c r="N82" s="543">
        <v>6</v>
      </c>
      <c r="O82" s="27"/>
      <c r="P82" s="27"/>
      <c r="Q82" s="27"/>
      <c r="R82" s="27"/>
      <c r="S82" s="27"/>
      <c r="T82" s="34"/>
      <c r="U82" s="34"/>
      <c r="V82" s="34"/>
      <c r="W82" s="34"/>
      <c r="X82" s="34"/>
      <c r="Y82" s="34"/>
      <c r="Z82" s="34"/>
      <c r="AA82" s="34"/>
    </row>
    <row r="83" spans="1:27" x14ac:dyDescent="0.35">
      <c r="A83" s="543"/>
      <c r="B83" s="543" t="s">
        <v>59</v>
      </c>
      <c r="C83" s="566">
        <v>73</v>
      </c>
      <c r="D83" s="566" t="s">
        <v>108</v>
      </c>
      <c r="E83" s="566">
        <v>20</v>
      </c>
      <c r="F83" s="566">
        <v>1</v>
      </c>
      <c r="G83" s="566" t="s">
        <v>108</v>
      </c>
      <c r="H83" s="566" t="s">
        <v>108</v>
      </c>
      <c r="I83" s="566" t="s">
        <v>108</v>
      </c>
      <c r="J83" s="566" t="s">
        <v>108</v>
      </c>
      <c r="K83" s="566">
        <v>4</v>
      </c>
      <c r="L83" s="566">
        <v>2</v>
      </c>
      <c r="M83" s="566" t="s">
        <v>108</v>
      </c>
      <c r="N83" s="543" t="s">
        <v>108</v>
      </c>
      <c r="O83" s="27"/>
      <c r="P83" s="27"/>
      <c r="Q83" s="27"/>
      <c r="R83" s="27"/>
      <c r="S83" s="27"/>
      <c r="T83" s="34"/>
      <c r="U83" s="34"/>
      <c r="V83" s="34"/>
      <c r="W83" s="34"/>
      <c r="X83" s="34"/>
      <c r="Y83" s="34"/>
      <c r="Z83" s="34"/>
      <c r="AA83" s="34"/>
    </row>
    <row r="84" spans="1:27" x14ac:dyDescent="0.35">
      <c r="A84" s="543"/>
      <c r="B84" s="543" t="s">
        <v>56</v>
      </c>
      <c r="C84" s="566">
        <v>55</v>
      </c>
      <c r="D84" s="566">
        <v>50</v>
      </c>
      <c r="E84" s="566">
        <v>31</v>
      </c>
      <c r="F84" s="566">
        <v>13</v>
      </c>
      <c r="G84" s="566" t="s">
        <v>108</v>
      </c>
      <c r="H84" s="566" t="s">
        <v>108</v>
      </c>
      <c r="I84" s="566" t="s">
        <v>108</v>
      </c>
      <c r="J84" s="566" t="s">
        <v>108</v>
      </c>
      <c r="K84" s="566">
        <v>40</v>
      </c>
      <c r="L84" s="566">
        <v>1</v>
      </c>
      <c r="M84" s="566">
        <v>4</v>
      </c>
      <c r="N84" s="543" t="s">
        <v>108</v>
      </c>
      <c r="O84" s="27"/>
      <c r="P84" s="27"/>
      <c r="Q84" s="27"/>
      <c r="R84" s="27"/>
      <c r="S84" s="27"/>
      <c r="T84" s="34"/>
      <c r="U84" s="34"/>
      <c r="V84" s="34"/>
      <c r="W84" s="34"/>
      <c r="X84" s="34"/>
      <c r="Y84" s="34"/>
      <c r="Z84" s="34"/>
      <c r="AA84" s="34"/>
    </row>
    <row r="85" spans="1:27" x14ac:dyDescent="0.35">
      <c r="A85" s="543"/>
      <c r="B85" s="543" t="s">
        <v>52</v>
      </c>
      <c r="C85" s="566">
        <v>42</v>
      </c>
      <c r="D85" s="566">
        <v>50</v>
      </c>
      <c r="E85" s="566">
        <v>16</v>
      </c>
      <c r="F85" s="566">
        <v>20</v>
      </c>
      <c r="G85" s="566">
        <v>3</v>
      </c>
      <c r="H85" s="566">
        <v>1</v>
      </c>
      <c r="I85" s="566">
        <v>2</v>
      </c>
      <c r="J85" s="566">
        <v>10</v>
      </c>
      <c r="K85" s="566">
        <v>34</v>
      </c>
      <c r="L85" s="566">
        <v>46</v>
      </c>
      <c r="M85" s="566">
        <v>60</v>
      </c>
      <c r="N85" s="543">
        <v>58</v>
      </c>
      <c r="O85" s="27"/>
      <c r="P85" s="27"/>
      <c r="Q85" s="27"/>
      <c r="R85" s="27"/>
      <c r="S85" s="27"/>
      <c r="T85" s="34"/>
      <c r="U85" s="34"/>
      <c r="V85" s="34"/>
      <c r="W85" s="34"/>
      <c r="X85" s="34"/>
      <c r="Y85" s="34"/>
      <c r="Z85" s="34"/>
      <c r="AA85" s="34"/>
    </row>
    <row r="86" spans="1:27" x14ac:dyDescent="0.35">
      <c r="A86" s="543"/>
      <c r="B86" s="543" t="s">
        <v>90</v>
      </c>
      <c r="C86" s="566">
        <v>40</v>
      </c>
      <c r="D86" s="566">
        <v>30</v>
      </c>
      <c r="E86" s="566">
        <v>14</v>
      </c>
      <c r="F86" s="566">
        <v>10</v>
      </c>
      <c r="G86" s="566" t="s">
        <v>108</v>
      </c>
      <c r="H86" s="566" t="s">
        <v>108</v>
      </c>
      <c r="I86" s="566" t="s">
        <v>108</v>
      </c>
      <c r="J86" s="566">
        <v>3</v>
      </c>
      <c r="K86" s="566">
        <v>6</v>
      </c>
      <c r="L86" s="566">
        <v>7</v>
      </c>
      <c r="M86" s="566" t="s">
        <v>108</v>
      </c>
      <c r="N86" s="543" t="s">
        <v>108</v>
      </c>
      <c r="O86" s="27"/>
      <c r="P86" s="27"/>
      <c r="Q86" s="27"/>
      <c r="R86" s="27"/>
      <c r="S86" s="27"/>
      <c r="T86" s="34"/>
      <c r="U86" s="34"/>
      <c r="V86" s="34"/>
      <c r="W86" s="34"/>
      <c r="X86" s="34"/>
      <c r="Y86" s="34"/>
      <c r="Z86" s="34"/>
      <c r="AA86" s="34"/>
    </row>
    <row r="87" spans="1:27" x14ac:dyDescent="0.35">
      <c r="A87" s="543"/>
      <c r="B87" s="543" t="s">
        <v>115</v>
      </c>
      <c r="C87" s="566">
        <v>50</v>
      </c>
      <c r="D87" s="566">
        <v>40</v>
      </c>
      <c r="E87" s="566">
        <v>55</v>
      </c>
      <c r="F87" s="566">
        <v>7</v>
      </c>
      <c r="G87" s="566" t="s">
        <v>108</v>
      </c>
      <c r="H87" s="566">
        <v>2</v>
      </c>
      <c r="I87" s="566">
        <v>1</v>
      </c>
      <c r="J87" s="566">
        <v>26</v>
      </c>
      <c r="K87" s="566">
        <v>50</v>
      </c>
      <c r="L87" s="566">
        <v>73</v>
      </c>
      <c r="M87" s="566">
        <v>24</v>
      </c>
      <c r="N87" s="543">
        <v>27</v>
      </c>
      <c r="O87" s="27"/>
      <c r="P87" s="27"/>
      <c r="Q87" s="27"/>
      <c r="R87" s="27"/>
      <c r="S87" s="27"/>
      <c r="T87" s="34"/>
      <c r="U87" s="34"/>
      <c r="V87" s="34"/>
      <c r="W87" s="34"/>
      <c r="X87" s="34"/>
      <c r="Y87" s="34"/>
      <c r="Z87" s="34"/>
      <c r="AA87" s="34"/>
    </row>
    <row r="88" spans="1:27" x14ac:dyDescent="0.35">
      <c r="A88" s="543"/>
      <c r="B88" s="543" t="s">
        <v>111</v>
      </c>
      <c r="C88" s="566">
        <v>70</v>
      </c>
      <c r="D88" s="566">
        <v>72</v>
      </c>
      <c r="E88" s="566">
        <v>20</v>
      </c>
      <c r="F88" s="566">
        <v>17</v>
      </c>
      <c r="G88" s="566">
        <v>1</v>
      </c>
      <c r="H88" s="566" t="s">
        <v>108</v>
      </c>
      <c r="I88" s="566">
        <v>1</v>
      </c>
      <c r="J88" s="566">
        <v>13</v>
      </c>
      <c r="K88" s="566">
        <v>59</v>
      </c>
      <c r="L88" s="566">
        <v>49</v>
      </c>
      <c r="M88" s="543">
        <v>141</v>
      </c>
      <c r="N88" s="543">
        <v>100</v>
      </c>
      <c r="O88" s="27"/>
      <c r="P88" s="27"/>
      <c r="Q88" s="27"/>
      <c r="R88" s="27"/>
      <c r="S88" s="27"/>
      <c r="T88" s="34"/>
      <c r="U88" s="34"/>
      <c r="V88" s="34"/>
      <c r="W88" s="34"/>
      <c r="X88" s="34"/>
      <c r="Y88" s="34"/>
      <c r="Z88" s="34"/>
      <c r="AA88" s="34"/>
    </row>
    <row r="89" spans="1:27" x14ac:dyDescent="0.35">
      <c r="A89" s="543"/>
      <c r="B89" s="543" t="s">
        <v>95</v>
      </c>
      <c r="C89" s="566">
        <v>38</v>
      </c>
      <c r="D89" s="566">
        <v>65</v>
      </c>
      <c r="E89" s="566">
        <v>34</v>
      </c>
      <c r="F89" s="566">
        <v>15</v>
      </c>
      <c r="G89" s="566">
        <v>2</v>
      </c>
      <c r="H89" s="566">
        <v>3</v>
      </c>
      <c r="I89" s="566">
        <v>3</v>
      </c>
      <c r="J89" s="566">
        <v>16</v>
      </c>
      <c r="K89" s="566">
        <v>33</v>
      </c>
      <c r="L89" s="566">
        <v>33</v>
      </c>
      <c r="M89" s="566">
        <v>45</v>
      </c>
      <c r="N89" s="543">
        <v>62</v>
      </c>
      <c r="O89" s="27"/>
      <c r="P89" s="27"/>
      <c r="Q89" s="27"/>
      <c r="R89" s="27"/>
      <c r="S89" s="27"/>
      <c r="T89" s="34"/>
      <c r="U89" s="34"/>
      <c r="V89" s="34"/>
      <c r="W89" s="34"/>
      <c r="X89" s="34"/>
      <c r="Y89" s="34"/>
      <c r="Z89" s="34"/>
      <c r="AA89" s="34"/>
    </row>
    <row r="90" spans="1:27" x14ac:dyDescent="0.35">
      <c r="A90" s="543"/>
      <c r="B90" s="543" t="s">
        <v>116</v>
      </c>
      <c r="C90" s="566" t="s">
        <v>108</v>
      </c>
      <c r="D90" s="566">
        <v>64</v>
      </c>
      <c r="E90" s="566">
        <v>23</v>
      </c>
      <c r="F90" s="566">
        <v>16</v>
      </c>
      <c r="G90" s="566" t="s">
        <v>108</v>
      </c>
      <c r="H90" s="566" t="s">
        <v>108</v>
      </c>
      <c r="I90" s="566" t="s">
        <v>108</v>
      </c>
      <c r="J90" s="566" t="s">
        <v>108</v>
      </c>
      <c r="K90" s="566" t="s">
        <v>108</v>
      </c>
      <c r="L90" s="566" t="s">
        <v>108</v>
      </c>
      <c r="M90" s="566" t="s">
        <v>108</v>
      </c>
      <c r="N90" s="543" t="s">
        <v>108</v>
      </c>
      <c r="O90" s="27"/>
      <c r="P90" s="27"/>
      <c r="Q90" s="27"/>
      <c r="R90" s="27"/>
      <c r="S90" s="27"/>
      <c r="T90" s="34"/>
      <c r="U90" s="34"/>
      <c r="V90" s="34"/>
      <c r="W90" s="34"/>
      <c r="X90" s="34"/>
      <c r="Y90" s="34"/>
      <c r="Z90" s="34"/>
      <c r="AA90" s="34"/>
    </row>
    <row r="91" spans="1:27" x14ac:dyDescent="0.35">
      <c r="A91" s="543"/>
      <c r="B91" s="543" t="s">
        <v>117</v>
      </c>
      <c r="C91" s="566">
        <v>5</v>
      </c>
      <c r="D91" s="566">
        <v>50</v>
      </c>
      <c r="E91" s="566" t="s">
        <v>108</v>
      </c>
      <c r="F91" s="566" t="s">
        <v>108</v>
      </c>
      <c r="G91" s="566" t="s">
        <v>108</v>
      </c>
      <c r="H91" s="566" t="s">
        <v>108</v>
      </c>
      <c r="I91" s="566" t="s">
        <v>108</v>
      </c>
      <c r="J91" s="566">
        <v>1</v>
      </c>
      <c r="K91" s="566">
        <v>8</v>
      </c>
      <c r="L91" s="566">
        <v>9</v>
      </c>
      <c r="M91" s="566">
        <v>5</v>
      </c>
      <c r="N91" s="543" t="s">
        <v>108</v>
      </c>
      <c r="O91" s="27"/>
      <c r="P91" s="27"/>
      <c r="Q91" s="27"/>
      <c r="R91" s="27"/>
      <c r="S91" s="27"/>
      <c r="T91" s="34"/>
      <c r="U91" s="34"/>
      <c r="V91" s="34"/>
      <c r="W91" s="34"/>
      <c r="X91" s="34"/>
      <c r="Y91" s="34"/>
      <c r="Z91" s="34"/>
      <c r="AA91" s="34"/>
    </row>
    <row r="92" spans="1:27" x14ac:dyDescent="0.35">
      <c r="A92" s="543"/>
      <c r="B92" s="543" t="s">
        <v>118</v>
      </c>
      <c r="C92" s="566">
        <v>150</v>
      </c>
      <c r="D92" s="566">
        <v>100</v>
      </c>
      <c r="E92" s="566">
        <v>100</v>
      </c>
      <c r="F92" s="566">
        <v>30</v>
      </c>
      <c r="G92" s="566" t="s">
        <v>108</v>
      </c>
      <c r="H92" s="566" t="s">
        <v>108</v>
      </c>
      <c r="I92" s="566">
        <v>1</v>
      </c>
      <c r="J92" s="566">
        <v>15</v>
      </c>
      <c r="K92" s="566">
        <v>8</v>
      </c>
      <c r="L92" s="566">
        <v>34</v>
      </c>
      <c r="M92" s="566">
        <v>10</v>
      </c>
      <c r="N92" s="543">
        <v>91</v>
      </c>
      <c r="O92" s="27"/>
      <c r="P92" s="27"/>
      <c r="Q92" s="27"/>
      <c r="R92" s="27"/>
      <c r="S92" s="27"/>
      <c r="T92" s="34"/>
      <c r="U92" s="34"/>
      <c r="V92" s="34"/>
      <c r="W92" s="34"/>
      <c r="X92" s="34"/>
      <c r="Y92" s="34"/>
      <c r="Z92" s="34"/>
      <c r="AA92" s="34"/>
    </row>
    <row r="93" spans="1:27" x14ac:dyDescent="0.35">
      <c r="A93" s="543"/>
      <c r="B93" s="543" t="s">
        <v>119</v>
      </c>
      <c r="C93" s="566">
        <v>80</v>
      </c>
      <c r="D93" s="566">
        <v>2</v>
      </c>
      <c r="E93" s="566">
        <v>5</v>
      </c>
      <c r="F93" s="566">
        <v>5</v>
      </c>
      <c r="G93" s="566" t="s">
        <v>108</v>
      </c>
      <c r="H93" s="566" t="s">
        <v>108</v>
      </c>
      <c r="I93" s="566" t="s">
        <v>108</v>
      </c>
      <c r="J93" s="566">
        <v>2</v>
      </c>
      <c r="K93" s="566" t="s">
        <v>108</v>
      </c>
      <c r="L93" s="566" t="s">
        <v>108</v>
      </c>
      <c r="M93" s="566" t="s">
        <v>108</v>
      </c>
      <c r="N93" s="543" t="s">
        <v>108</v>
      </c>
      <c r="O93" s="27"/>
      <c r="P93" s="27"/>
      <c r="Q93" s="27"/>
      <c r="R93" s="27"/>
      <c r="S93" s="27"/>
      <c r="T93" s="34"/>
      <c r="U93" s="34"/>
      <c r="V93" s="34"/>
      <c r="W93" s="34"/>
      <c r="X93" s="34"/>
      <c r="Y93" s="34"/>
      <c r="Z93" s="34"/>
      <c r="AA93" s="34"/>
    </row>
    <row r="94" spans="1:27" x14ac:dyDescent="0.35">
      <c r="A94" s="543"/>
      <c r="B94" s="543"/>
      <c r="C94" s="640">
        <f>+SUM(C81:C93)</f>
        <v>663</v>
      </c>
      <c r="D94" s="640">
        <f t="shared" ref="D94:N94" si="6">+SUM(D81:D93)</f>
        <v>572</v>
      </c>
      <c r="E94" s="640">
        <f t="shared" si="6"/>
        <v>327</v>
      </c>
      <c r="F94" s="640">
        <f t="shared" si="6"/>
        <v>144</v>
      </c>
      <c r="G94" s="640">
        <f t="shared" si="6"/>
        <v>6</v>
      </c>
      <c r="H94" s="640">
        <f t="shared" si="6"/>
        <v>6</v>
      </c>
      <c r="I94" s="640">
        <f t="shared" si="6"/>
        <v>8</v>
      </c>
      <c r="J94" s="640">
        <f t="shared" si="6"/>
        <v>90</v>
      </c>
      <c r="K94" s="640">
        <f t="shared" si="6"/>
        <v>242</v>
      </c>
      <c r="L94" s="640">
        <f t="shared" si="6"/>
        <v>315</v>
      </c>
      <c r="M94" s="640">
        <f t="shared" si="6"/>
        <v>316</v>
      </c>
      <c r="N94" s="640">
        <f t="shared" si="6"/>
        <v>344</v>
      </c>
      <c r="O94" s="27"/>
      <c r="P94" s="27"/>
      <c r="Q94" s="27"/>
      <c r="R94" s="27"/>
      <c r="S94" s="27"/>
      <c r="T94" s="34"/>
      <c r="U94" s="34"/>
      <c r="V94" s="34"/>
      <c r="W94" s="34"/>
      <c r="X94" s="34"/>
      <c r="Y94" s="34"/>
      <c r="Z94" s="34"/>
      <c r="AA94" s="34"/>
    </row>
    <row r="95" spans="1:27" x14ac:dyDescent="0.35">
      <c r="A95" s="543">
        <v>2002</v>
      </c>
      <c r="B95" s="543" t="s">
        <v>114</v>
      </c>
      <c r="C95" s="543">
        <v>19</v>
      </c>
      <c r="D95" s="543">
        <v>37</v>
      </c>
      <c r="E95" s="543">
        <v>5</v>
      </c>
      <c r="F95" s="543">
        <v>2</v>
      </c>
      <c r="G95" s="543" t="s">
        <v>14</v>
      </c>
      <c r="H95" s="543" t="s">
        <v>14</v>
      </c>
      <c r="I95" s="543" t="s">
        <v>14</v>
      </c>
      <c r="J95" s="543" t="s">
        <v>14</v>
      </c>
      <c r="K95" s="543" t="s">
        <v>14</v>
      </c>
      <c r="L95" s="543">
        <v>1</v>
      </c>
      <c r="M95" s="543">
        <v>1</v>
      </c>
      <c r="N95" s="543">
        <v>13</v>
      </c>
      <c r="O95" s="27"/>
      <c r="P95" s="27"/>
      <c r="Q95" s="27"/>
      <c r="R95" s="27"/>
      <c r="S95" s="27"/>
      <c r="T95" s="34"/>
      <c r="U95" s="34"/>
      <c r="V95" s="34"/>
      <c r="W95" s="34"/>
      <c r="X95" s="34"/>
      <c r="Y95" s="34"/>
      <c r="Z95" s="34"/>
      <c r="AA95" s="34"/>
    </row>
    <row r="96" spans="1:27" x14ac:dyDescent="0.35">
      <c r="A96" s="543"/>
      <c r="B96" s="543" t="s">
        <v>81</v>
      </c>
      <c r="C96" s="543">
        <v>109</v>
      </c>
      <c r="D96" s="543">
        <v>1</v>
      </c>
      <c r="E96" s="543">
        <v>12</v>
      </c>
      <c r="F96" s="543">
        <v>1</v>
      </c>
      <c r="G96" s="543" t="s">
        <v>14</v>
      </c>
      <c r="H96" s="543" t="s">
        <v>14</v>
      </c>
      <c r="I96" s="543" t="s">
        <v>14</v>
      </c>
      <c r="J96" s="543" t="s">
        <v>14</v>
      </c>
      <c r="K96" s="543">
        <v>8</v>
      </c>
      <c r="L96" s="543">
        <v>23</v>
      </c>
      <c r="M96" s="543">
        <v>20</v>
      </c>
      <c r="N96" s="543">
        <v>40</v>
      </c>
      <c r="O96" s="27"/>
      <c r="P96" s="27"/>
      <c r="Q96" s="27"/>
      <c r="R96" s="27"/>
      <c r="S96" s="27"/>
      <c r="T96" s="34"/>
      <c r="U96" s="34"/>
      <c r="V96" s="34"/>
      <c r="W96" s="34"/>
      <c r="X96" s="34"/>
      <c r="Y96" s="34"/>
      <c r="Z96" s="34"/>
      <c r="AA96" s="34"/>
    </row>
    <row r="97" spans="1:27" x14ac:dyDescent="0.35">
      <c r="A97" s="543"/>
      <c r="B97" s="543" t="s">
        <v>56</v>
      </c>
      <c r="C97" s="543">
        <v>18</v>
      </c>
      <c r="D97" s="543">
        <v>52</v>
      </c>
      <c r="E97" s="543">
        <v>44</v>
      </c>
      <c r="F97" s="543">
        <v>7</v>
      </c>
      <c r="G97" s="543" t="s">
        <v>14</v>
      </c>
      <c r="H97" s="543">
        <v>1</v>
      </c>
      <c r="I97" s="543">
        <v>4</v>
      </c>
      <c r="J97" s="543">
        <v>29</v>
      </c>
      <c r="K97" s="543">
        <v>52</v>
      </c>
      <c r="L97" s="543">
        <v>50</v>
      </c>
      <c r="M97" s="543">
        <v>73</v>
      </c>
      <c r="N97" s="543">
        <v>50</v>
      </c>
      <c r="O97" s="27"/>
      <c r="P97" s="27"/>
      <c r="Q97" s="27"/>
      <c r="R97" s="27"/>
      <c r="S97" s="27"/>
      <c r="T97" s="34"/>
      <c r="U97" s="34"/>
      <c r="V97" s="34"/>
      <c r="W97" s="34"/>
      <c r="X97" s="34"/>
      <c r="Y97" s="34"/>
      <c r="Z97" s="34"/>
      <c r="AA97" s="34"/>
    </row>
    <row r="98" spans="1:27" x14ac:dyDescent="0.35">
      <c r="A98" s="543"/>
      <c r="B98" s="543" t="s">
        <v>52</v>
      </c>
      <c r="C98" s="543">
        <v>50</v>
      </c>
      <c r="D98" s="543">
        <v>54</v>
      </c>
      <c r="E98" s="543">
        <v>40</v>
      </c>
      <c r="F98" s="543">
        <v>5</v>
      </c>
      <c r="G98" s="543">
        <v>1</v>
      </c>
      <c r="H98" s="543" t="s">
        <v>14</v>
      </c>
      <c r="I98" s="543" t="s">
        <v>14</v>
      </c>
      <c r="J98" s="543">
        <v>8</v>
      </c>
      <c r="K98" s="543">
        <v>13</v>
      </c>
      <c r="L98" s="543">
        <v>25</v>
      </c>
      <c r="M98" s="543">
        <v>54</v>
      </c>
      <c r="N98" s="543">
        <v>56</v>
      </c>
      <c r="O98" s="27"/>
      <c r="P98" s="27"/>
      <c r="Q98" s="27"/>
      <c r="R98" s="27"/>
      <c r="S98" s="27"/>
      <c r="T98" s="34"/>
      <c r="U98" s="34"/>
      <c r="V98" s="34"/>
      <c r="W98" s="34"/>
      <c r="X98" s="34"/>
      <c r="Y98" s="34"/>
      <c r="Z98" s="34"/>
      <c r="AA98" s="34"/>
    </row>
    <row r="99" spans="1:27" x14ac:dyDescent="0.35">
      <c r="A99" s="543"/>
      <c r="B99" s="543" t="s">
        <v>120</v>
      </c>
      <c r="C99" s="543" t="s">
        <v>14</v>
      </c>
      <c r="D99" s="543" t="s">
        <v>14</v>
      </c>
      <c r="E99" s="543">
        <v>89</v>
      </c>
      <c r="F99" s="543">
        <v>4</v>
      </c>
      <c r="G99" s="543" t="s">
        <v>14</v>
      </c>
      <c r="H99" s="543" t="s">
        <v>14</v>
      </c>
      <c r="I99" s="543" t="s">
        <v>14</v>
      </c>
      <c r="J99" s="543" t="s">
        <v>14</v>
      </c>
      <c r="K99" s="543" t="s">
        <v>14</v>
      </c>
      <c r="L99" s="543" t="s">
        <v>14</v>
      </c>
      <c r="M99" s="543">
        <v>170</v>
      </c>
      <c r="N99" s="543" t="s">
        <v>14</v>
      </c>
      <c r="O99" s="27"/>
      <c r="P99" s="27"/>
      <c r="Q99" s="27"/>
      <c r="R99" s="27"/>
      <c r="S99" s="27"/>
      <c r="T99" s="34"/>
      <c r="U99" s="34"/>
      <c r="V99" s="34"/>
      <c r="W99" s="34"/>
      <c r="X99" s="34"/>
      <c r="Y99" s="34"/>
      <c r="Z99" s="34"/>
      <c r="AA99" s="34"/>
    </row>
    <row r="100" spans="1:27" x14ac:dyDescent="0.35">
      <c r="A100" s="543"/>
      <c r="B100" s="543" t="s">
        <v>111</v>
      </c>
      <c r="C100" s="543">
        <v>105</v>
      </c>
      <c r="D100" s="543">
        <v>54</v>
      </c>
      <c r="E100" s="543">
        <v>11</v>
      </c>
      <c r="F100" s="543">
        <v>7</v>
      </c>
      <c r="G100" s="543">
        <v>2</v>
      </c>
      <c r="H100" s="543">
        <v>1</v>
      </c>
      <c r="I100" s="543">
        <v>1</v>
      </c>
      <c r="J100" s="543">
        <v>15</v>
      </c>
      <c r="K100" s="543">
        <v>23</v>
      </c>
      <c r="L100" s="543">
        <v>33</v>
      </c>
      <c r="M100" s="543">
        <v>44</v>
      </c>
      <c r="N100" s="543">
        <v>103</v>
      </c>
      <c r="O100" s="27"/>
      <c r="P100" s="27"/>
      <c r="Q100" s="27"/>
      <c r="R100" s="27"/>
      <c r="S100" s="27"/>
      <c r="T100" s="34"/>
      <c r="U100" s="34"/>
      <c r="V100" s="34"/>
      <c r="W100" s="34"/>
      <c r="X100" s="34"/>
      <c r="Y100" s="34"/>
      <c r="Z100" s="34"/>
      <c r="AA100" s="34"/>
    </row>
    <row r="101" spans="1:27" x14ac:dyDescent="0.35">
      <c r="A101" s="543"/>
      <c r="B101" s="543" t="s">
        <v>95</v>
      </c>
      <c r="C101" s="543" t="s">
        <v>14</v>
      </c>
      <c r="D101" s="543" t="s">
        <v>14</v>
      </c>
      <c r="E101" s="543">
        <v>6</v>
      </c>
      <c r="F101" s="543">
        <v>6</v>
      </c>
      <c r="G101" s="543">
        <v>1</v>
      </c>
      <c r="H101" s="543">
        <v>1</v>
      </c>
      <c r="I101" s="543">
        <v>1</v>
      </c>
      <c r="J101" s="543">
        <v>11</v>
      </c>
      <c r="K101" s="543">
        <v>16</v>
      </c>
      <c r="L101" s="543">
        <v>8</v>
      </c>
      <c r="M101" s="543">
        <v>45</v>
      </c>
      <c r="N101" s="543">
        <v>80</v>
      </c>
      <c r="O101" s="27"/>
      <c r="P101" s="27"/>
      <c r="Q101" s="27"/>
      <c r="R101" s="27"/>
      <c r="S101" s="27"/>
      <c r="T101" s="34"/>
      <c r="U101" s="34"/>
      <c r="V101" s="34"/>
      <c r="W101" s="34"/>
      <c r="X101" s="34"/>
      <c r="Y101" s="34"/>
      <c r="Z101" s="34"/>
      <c r="AA101" s="34"/>
    </row>
    <row r="102" spans="1:27" x14ac:dyDescent="0.35">
      <c r="A102" s="543"/>
      <c r="B102" s="543" t="s">
        <v>58</v>
      </c>
      <c r="C102" s="543">
        <v>82</v>
      </c>
      <c r="D102" s="543" t="s">
        <v>14</v>
      </c>
      <c r="E102" s="543">
        <v>35</v>
      </c>
      <c r="F102" s="543">
        <v>10</v>
      </c>
      <c r="G102" s="543" t="s">
        <v>14</v>
      </c>
      <c r="H102" s="543">
        <v>3</v>
      </c>
      <c r="I102" s="543" t="s">
        <v>14</v>
      </c>
      <c r="J102" s="543">
        <v>12</v>
      </c>
      <c r="K102" s="543">
        <v>70</v>
      </c>
      <c r="L102" s="543">
        <v>20</v>
      </c>
      <c r="M102" s="543" t="s">
        <v>14</v>
      </c>
      <c r="N102" s="543" t="s">
        <v>14</v>
      </c>
      <c r="O102" s="27"/>
      <c r="P102" s="27"/>
      <c r="Q102" s="27"/>
      <c r="R102" s="27"/>
      <c r="S102" s="27"/>
      <c r="T102" s="34"/>
      <c r="U102" s="34"/>
      <c r="V102" s="34"/>
      <c r="W102" s="34"/>
      <c r="X102" s="34"/>
      <c r="Y102" s="34"/>
      <c r="Z102" s="34"/>
      <c r="AA102" s="34"/>
    </row>
    <row r="103" spans="1:27" x14ac:dyDescent="0.35">
      <c r="A103" s="543"/>
      <c r="B103" s="543" t="s">
        <v>57</v>
      </c>
      <c r="C103" s="543">
        <v>220</v>
      </c>
      <c r="D103" s="543">
        <v>30</v>
      </c>
      <c r="E103" s="543" t="s">
        <v>14</v>
      </c>
      <c r="F103" s="543" t="s">
        <v>14</v>
      </c>
      <c r="G103" s="543" t="s">
        <v>14</v>
      </c>
      <c r="H103" s="543" t="s">
        <v>14</v>
      </c>
      <c r="I103" s="543" t="s">
        <v>14</v>
      </c>
      <c r="J103" s="543">
        <v>2</v>
      </c>
      <c r="K103" s="543" t="s">
        <v>14</v>
      </c>
      <c r="L103" s="543" t="s">
        <v>14</v>
      </c>
      <c r="M103" s="543" t="s">
        <v>14</v>
      </c>
      <c r="N103" s="543" t="s">
        <v>14</v>
      </c>
      <c r="O103" s="27"/>
      <c r="P103" s="27"/>
      <c r="Q103" s="27"/>
      <c r="R103" s="27"/>
      <c r="S103" s="27"/>
      <c r="T103" s="34"/>
      <c r="U103" s="34"/>
      <c r="V103" s="34"/>
      <c r="W103" s="34"/>
      <c r="X103" s="34"/>
      <c r="Y103" s="34"/>
      <c r="Z103" s="34"/>
      <c r="AA103" s="34"/>
    </row>
    <row r="104" spans="1:27" x14ac:dyDescent="0.35">
      <c r="A104" s="543"/>
      <c r="B104" s="543"/>
      <c r="C104" s="560">
        <f>+SUM(C95:C103)</f>
        <v>603</v>
      </c>
      <c r="D104" s="560">
        <f t="shared" ref="D104:N104" si="7">+SUM(D95:D103)</f>
        <v>228</v>
      </c>
      <c r="E104" s="560">
        <f t="shared" si="7"/>
        <v>242</v>
      </c>
      <c r="F104" s="560">
        <f t="shared" si="7"/>
        <v>42</v>
      </c>
      <c r="G104" s="560">
        <f t="shared" si="7"/>
        <v>4</v>
      </c>
      <c r="H104" s="560">
        <f t="shared" si="7"/>
        <v>6</v>
      </c>
      <c r="I104" s="560">
        <f t="shared" si="7"/>
        <v>6</v>
      </c>
      <c r="J104" s="560">
        <f t="shared" si="7"/>
        <v>77</v>
      </c>
      <c r="K104" s="560">
        <f t="shared" si="7"/>
        <v>182</v>
      </c>
      <c r="L104" s="560">
        <f t="shared" si="7"/>
        <v>160</v>
      </c>
      <c r="M104" s="560">
        <f t="shared" si="7"/>
        <v>407</v>
      </c>
      <c r="N104" s="560">
        <f t="shared" si="7"/>
        <v>342</v>
      </c>
      <c r="O104" s="27"/>
      <c r="P104" s="27"/>
      <c r="Q104" s="27"/>
      <c r="R104" s="27"/>
      <c r="S104" s="27"/>
      <c r="T104" s="34"/>
      <c r="U104" s="34"/>
      <c r="V104" s="34"/>
      <c r="W104" s="34"/>
      <c r="X104" s="34"/>
      <c r="Y104" s="34"/>
      <c r="Z104" s="34"/>
      <c r="AA104" s="34"/>
    </row>
    <row r="105" spans="1:27" x14ac:dyDescent="0.35">
      <c r="A105" s="543">
        <v>2001</v>
      </c>
      <c r="B105" s="543" t="s">
        <v>111</v>
      </c>
      <c r="C105" s="543">
        <v>31</v>
      </c>
      <c r="D105" s="543">
        <v>35</v>
      </c>
      <c r="E105" s="543">
        <v>12</v>
      </c>
      <c r="F105" s="543">
        <v>5</v>
      </c>
      <c r="G105" s="543">
        <v>1</v>
      </c>
      <c r="H105" s="543" t="s">
        <v>108</v>
      </c>
      <c r="I105" s="543">
        <v>2</v>
      </c>
      <c r="J105" s="543">
        <v>9</v>
      </c>
      <c r="K105" s="543">
        <v>19</v>
      </c>
      <c r="L105" s="543">
        <v>33</v>
      </c>
      <c r="M105" s="543">
        <v>24</v>
      </c>
      <c r="N105" s="543">
        <v>119</v>
      </c>
      <c r="O105" s="27"/>
      <c r="P105" s="27"/>
      <c r="Q105" s="27"/>
      <c r="R105" s="27"/>
      <c r="S105" s="27"/>
      <c r="T105" s="34"/>
      <c r="U105" s="34"/>
      <c r="V105" s="34"/>
      <c r="W105" s="34"/>
      <c r="X105" s="34"/>
      <c r="Y105" s="34"/>
      <c r="Z105" s="34"/>
      <c r="AA105" s="34"/>
    </row>
    <row r="106" spans="1:27" x14ac:dyDescent="0.35">
      <c r="A106" s="543"/>
      <c r="B106" s="543" t="s">
        <v>114</v>
      </c>
      <c r="C106" s="543">
        <v>21</v>
      </c>
      <c r="D106" s="543">
        <v>15</v>
      </c>
      <c r="E106" s="543">
        <v>70</v>
      </c>
      <c r="F106" s="543">
        <v>31</v>
      </c>
      <c r="G106" s="543" t="s">
        <v>108</v>
      </c>
      <c r="H106" s="543" t="s">
        <v>108</v>
      </c>
      <c r="I106" s="543">
        <v>1</v>
      </c>
      <c r="J106" s="543">
        <v>3</v>
      </c>
      <c r="K106" s="543">
        <v>4</v>
      </c>
      <c r="L106" s="543">
        <v>4</v>
      </c>
      <c r="M106" s="543">
        <v>3</v>
      </c>
      <c r="N106" s="543">
        <v>9</v>
      </c>
      <c r="O106" s="27"/>
      <c r="P106" s="27"/>
      <c r="Q106" s="27"/>
      <c r="R106" s="27"/>
      <c r="S106" s="27"/>
      <c r="T106" s="34"/>
      <c r="U106" s="34"/>
      <c r="V106" s="34"/>
      <c r="W106" s="34"/>
      <c r="X106" s="34"/>
      <c r="Y106" s="34"/>
      <c r="Z106" s="34"/>
      <c r="AA106" s="34"/>
    </row>
    <row r="107" spans="1:27" x14ac:dyDescent="0.35">
      <c r="A107" s="543"/>
      <c r="B107" s="543" t="s">
        <v>95</v>
      </c>
      <c r="C107" s="543" t="s">
        <v>108</v>
      </c>
      <c r="D107" s="543" t="s">
        <v>108</v>
      </c>
      <c r="E107" s="543" t="s">
        <v>108</v>
      </c>
      <c r="F107" s="543" t="s">
        <v>108</v>
      </c>
      <c r="G107" s="543" t="s">
        <v>108</v>
      </c>
      <c r="H107" s="543" t="s">
        <v>108</v>
      </c>
      <c r="I107" s="543">
        <v>1</v>
      </c>
      <c r="J107" s="543">
        <v>10</v>
      </c>
      <c r="K107" s="543">
        <v>55</v>
      </c>
      <c r="L107" s="543">
        <v>70</v>
      </c>
      <c r="M107" s="543" t="s">
        <v>108</v>
      </c>
      <c r="N107" s="543" t="s">
        <v>108</v>
      </c>
      <c r="O107" s="27"/>
      <c r="P107" s="27"/>
      <c r="Q107" s="27"/>
      <c r="R107" s="27"/>
      <c r="S107" s="27"/>
      <c r="T107" s="34"/>
      <c r="U107" s="34"/>
      <c r="V107" s="34"/>
      <c r="W107" s="34"/>
      <c r="X107" s="34"/>
      <c r="Y107" s="34"/>
      <c r="Z107" s="34"/>
      <c r="AA107" s="34"/>
    </row>
    <row r="108" spans="1:27" x14ac:dyDescent="0.35">
      <c r="A108" s="543"/>
      <c r="B108" s="543" t="s">
        <v>52</v>
      </c>
      <c r="C108" s="543">
        <v>21</v>
      </c>
      <c r="D108" s="543">
        <v>11</v>
      </c>
      <c r="E108" s="543">
        <v>55</v>
      </c>
      <c r="F108" s="543">
        <v>4</v>
      </c>
      <c r="G108" s="543" t="s">
        <v>108</v>
      </c>
      <c r="H108" s="543">
        <v>2</v>
      </c>
      <c r="I108" s="543" t="s">
        <v>108</v>
      </c>
      <c r="J108" s="543">
        <v>8</v>
      </c>
      <c r="K108" s="543">
        <v>12</v>
      </c>
      <c r="L108" s="543">
        <v>8</v>
      </c>
      <c r="M108" s="543">
        <v>52</v>
      </c>
      <c r="N108" s="543">
        <v>26</v>
      </c>
      <c r="O108" s="27"/>
      <c r="P108" s="27"/>
      <c r="Q108" s="27"/>
      <c r="R108" s="27"/>
      <c r="S108" s="27"/>
      <c r="T108" s="34"/>
      <c r="U108" s="34"/>
      <c r="V108" s="34"/>
      <c r="W108" s="34"/>
      <c r="X108" s="34"/>
      <c r="Y108" s="34"/>
      <c r="Z108" s="34"/>
      <c r="AA108" s="34"/>
    </row>
    <row r="109" spans="1:27" x14ac:dyDescent="0.35">
      <c r="A109" s="543"/>
      <c r="B109" s="543" t="s">
        <v>115</v>
      </c>
      <c r="C109" s="543">
        <v>62</v>
      </c>
      <c r="D109" s="543">
        <v>12</v>
      </c>
      <c r="E109" s="543">
        <v>5</v>
      </c>
      <c r="F109" s="543">
        <v>4</v>
      </c>
      <c r="G109" s="543" t="s">
        <v>108</v>
      </c>
      <c r="H109" s="543">
        <v>5</v>
      </c>
      <c r="I109" s="543">
        <v>2</v>
      </c>
      <c r="J109" s="543">
        <v>31</v>
      </c>
      <c r="K109" s="543">
        <v>35</v>
      </c>
      <c r="L109" s="543">
        <v>14</v>
      </c>
      <c r="M109" s="543">
        <v>11</v>
      </c>
      <c r="N109" s="543">
        <v>14</v>
      </c>
      <c r="O109" s="27"/>
      <c r="P109" s="27"/>
      <c r="Q109" s="27"/>
      <c r="R109" s="27"/>
      <c r="S109" s="27"/>
      <c r="T109" s="34"/>
      <c r="U109" s="34"/>
      <c r="V109" s="34"/>
      <c r="W109" s="34"/>
      <c r="X109" s="34"/>
      <c r="Y109" s="34"/>
      <c r="Z109" s="34"/>
      <c r="AA109" s="34"/>
    </row>
    <row r="110" spans="1:27" x14ac:dyDescent="0.35">
      <c r="A110" s="543"/>
      <c r="B110" s="543" t="s">
        <v>57</v>
      </c>
      <c r="C110" s="543">
        <v>122</v>
      </c>
      <c r="D110" s="543">
        <v>46</v>
      </c>
      <c r="E110" s="543" t="s">
        <v>108</v>
      </c>
      <c r="F110" s="543" t="s">
        <v>108</v>
      </c>
      <c r="G110" s="543" t="s">
        <v>108</v>
      </c>
      <c r="H110" s="543" t="s">
        <v>108</v>
      </c>
      <c r="I110" s="543" t="s">
        <v>108</v>
      </c>
      <c r="J110" s="543">
        <v>13</v>
      </c>
      <c r="K110" s="543" t="s">
        <v>108</v>
      </c>
      <c r="L110" s="543" t="s">
        <v>108</v>
      </c>
      <c r="M110" s="543" t="s">
        <v>108</v>
      </c>
      <c r="N110" s="543">
        <v>26</v>
      </c>
      <c r="O110" s="27"/>
      <c r="P110" s="27"/>
      <c r="Q110" s="27"/>
      <c r="R110" s="27"/>
      <c r="S110" s="27"/>
      <c r="T110" s="34"/>
      <c r="U110" s="34"/>
      <c r="V110" s="34"/>
      <c r="W110" s="34"/>
      <c r="X110" s="34"/>
      <c r="Y110" s="34"/>
      <c r="Z110" s="34"/>
      <c r="AA110" s="34"/>
    </row>
    <row r="111" spans="1:27" x14ac:dyDescent="0.35">
      <c r="A111" s="543"/>
      <c r="B111" s="543" t="s">
        <v>81</v>
      </c>
      <c r="C111" s="543">
        <v>60</v>
      </c>
      <c r="D111" s="543">
        <v>45</v>
      </c>
      <c r="E111" s="543">
        <v>13</v>
      </c>
      <c r="F111" s="543">
        <v>2</v>
      </c>
      <c r="G111" s="543" t="s">
        <v>108</v>
      </c>
      <c r="H111" s="543" t="s">
        <v>108</v>
      </c>
      <c r="I111" s="543" t="s">
        <v>108</v>
      </c>
      <c r="J111" s="543" t="s">
        <v>108</v>
      </c>
      <c r="K111" s="543" t="s">
        <v>108</v>
      </c>
      <c r="L111" s="543" t="s">
        <v>108</v>
      </c>
      <c r="M111" s="543">
        <v>31</v>
      </c>
      <c r="N111" s="543" t="s">
        <v>108</v>
      </c>
      <c r="O111" s="27"/>
      <c r="P111" s="27"/>
      <c r="Q111" s="27"/>
      <c r="R111" s="27"/>
      <c r="S111" s="27"/>
      <c r="T111" s="34"/>
      <c r="U111" s="34"/>
      <c r="V111" s="34"/>
      <c r="W111" s="34"/>
      <c r="X111" s="34"/>
      <c r="Y111" s="34"/>
      <c r="Z111" s="34"/>
      <c r="AA111" s="34"/>
    </row>
    <row r="112" spans="1:27" x14ac:dyDescent="0.35">
      <c r="A112" s="543"/>
      <c r="B112" s="543"/>
      <c r="C112" s="560">
        <f>+SUM(C105:C111)</f>
        <v>317</v>
      </c>
      <c r="D112" s="560">
        <f t="shared" ref="D112:N112" si="8">+SUM(D105:D111)</f>
        <v>164</v>
      </c>
      <c r="E112" s="560">
        <f t="shared" si="8"/>
        <v>155</v>
      </c>
      <c r="F112" s="560">
        <f t="shared" si="8"/>
        <v>46</v>
      </c>
      <c r="G112" s="560">
        <f t="shared" si="8"/>
        <v>1</v>
      </c>
      <c r="H112" s="560">
        <f t="shared" si="8"/>
        <v>7</v>
      </c>
      <c r="I112" s="560">
        <f t="shared" si="8"/>
        <v>6</v>
      </c>
      <c r="J112" s="560">
        <f t="shared" si="8"/>
        <v>74</v>
      </c>
      <c r="K112" s="560">
        <f t="shared" si="8"/>
        <v>125</v>
      </c>
      <c r="L112" s="560">
        <f t="shared" si="8"/>
        <v>129</v>
      </c>
      <c r="M112" s="560">
        <f t="shared" si="8"/>
        <v>121</v>
      </c>
      <c r="N112" s="560">
        <f t="shared" si="8"/>
        <v>194</v>
      </c>
      <c r="O112" s="27"/>
      <c r="P112" s="27"/>
      <c r="Q112" s="27"/>
      <c r="R112" s="27"/>
      <c r="S112" s="27"/>
      <c r="T112" s="34"/>
      <c r="U112" s="34"/>
      <c r="V112" s="34"/>
      <c r="W112" s="34"/>
      <c r="X112" s="34"/>
      <c r="Y112" s="34"/>
      <c r="Z112" s="34"/>
      <c r="AA112" s="34"/>
    </row>
    <row r="113" spans="1:27" x14ac:dyDescent="0.35">
      <c r="A113" s="543">
        <v>2000</v>
      </c>
      <c r="B113" s="543" t="s">
        <v>114</v>
      </c>
      <c r="C113" s="543">
        <v>28</v>
      </c>
      <c r="D113" s="543">
        <v>16</v>
      </c>
      <c r="E113" s="543">
        <v>10</v>
      </c>
      <c r="F113" s="543">
        <v>4</v>
      </c>
      <c r="G113" s="543" t="s">
        <v>108</v>
      </c>
      <c r="H113" s="543" t="s">
        <v>108</v>
      </c>
      <c r="I113" s="543" t="s">
        <v>108</v>
      </c>
      <c r="J113" s="543">
        <v>1</v>
      </c>
      <c r="K113" s="543" t="s">
        <v>108</v>
      </c>
      <c r="L113" s="543">
        <v>8</v>
      </c>
      <c r="M113" s="543">
        <v>4</v>
      </c>
      <c r="N113" s="543">
        <v>8</v>
      </c>
      <c r="O113" s="27"/>
      <c r="P113" s="27"/>
      <c r="Q113" s="27"/>
      <c r="R113" s="27"/>
      <c r="S113" s="27"/>
      <c r="T113" s="34"/>
      <c r="U113" s="34"/>
      <c r="V113" s="34"/>
      <c r="W113" s="34"/>
      <c r="X113" s="34"/>
      <c r="Y113" s="34"/>
      <c r="Z113" s="34"/>
      <c r="AA113" s="34"/>
    </row>
    <row r="114" spans="1:27" x14ac:dyDescent="0.35">
      <c r="A114" s="543"/>
      <c r="B114" s="543" t="s">
        <v>81</v>
      </c>
      <c r="C114" s="543">
        <v>29</v>
      </c>
      <c r="D114" s="543">
        <v>20</v>
      </c>
      <c r="E114" s="543">
        <v>20</v>
      </c>
      <c r="F114" s="543">
        <v>4</v>
      </c>
      <c r="G114" s="543" t="s">
        <v>108</v>
      </c>
      <c r="H114" s="543" t="s">
        <v>108</v>
      </c>
      <c r="I114" s="543" t="s">
        <v>108</v>
      </c>
      <c r="J114" s="543" t="s">
        <v>108</v>
      </c>
      <c r="K114" s="543">
        <v>4</v>
      </c>
      <c r="L114" s="543">
        <v>9</v>
      </c>
      <c r="M114" s="543">
        <v>7</v>
      </c>
      <c r="N114" s="543">
        <v>30</v>
      </c>
      <c r="O114" s="27"/>
      <c r="P114" s="27"/>
      <c r="Q114" s="27"/>
      <c r="R114" s="27"/>
      <c r="S114" s="27"/>
      <c r="T114" s="34"/>
      <c r="U114" s="34"/>
      <c r="V114" s="34"/>
      <c r="W114" s="34"/>
      <c r="X114" s="34"/>
      <c r="Y114" s="34"/>
      <c r="Z114" s="34"/>
      <c r="AA114" s="34"/>
    </row>
    <row r="115" spans="1:27" x14ac:dyDescent="0.35">
      <c r="A115" s="543"/>
      <c r="B115" s="543" t="s">
        <v>56</v>
      </c>
      <c r="C115" s="543">
        <v>75</v>
      </c>
      <c r="D115" s="543">
        <v>46</v>
      </c>
      <c r="E115" s="543">
        <v>30</v>
      </c>
      <c r="F115" s="543">
        <v>4</v>
      </c>
      <c r="G115" s="543">
        <v>1</v>
      </c>
      <c r="H115" s="543">
        <v>2</v>
      </c>
      <c r="I115" s="543">
        <v>3</v>
      </c>
      <c r="J115" s="543">
        <v>17</v>
      </c>
      <c r="K115" s="543">
        <v>48</v>
      </c>
      <c r="L115" s="543">
        <v>19</v>
      </c>
      <c r="M115" s="543">
        <v>28</v>
      </c>
      <c r="N115" s="543">
        <v>27</v>
      </c>
      <c r="O115" s="27"/>
      <c r="P115" s="27"/>
      <c r="Q115" s="27"/>
      <c r="R115" s="27"/>
      <c r="S115" s="27"/>
      <c r="T115" s="34"/>
      <c r="U115" s="34"/>
      <c r="V115" s="34"/>
      <c r="W115" s="34"/>
      <c r="X115" s="34"/>
      <c r="Y115" s="34"/>
      <c r="Z115" s="34"/>
      <c r="AA115" s="34"/>
    </row>
    <row r="116" spans="1:27" x14ac:dyDescent="0.35">
      <c r="A116" s="543"/>
      <c r="B116" s="543" t="s">
        <v>52</v>
      </c>
      <c r="C116" s="543">
        <v>61</v>
      </c>
      <c r="D116" s="543">
        <v>20</v>
      </c>
      <c r="E116" s="543">
        <v>28</v>
      </c>
      <c r="F116" s="543">
        <v>12</v>
      </c>
      <c r="G116" s="543">
        <v>2</v>
      </c>
      <c r="H116" s="543">
        <v>2</v>
      </c>
      <c r="I116" s="543">
        <v>1</v>
      </c>
      <c r="J116" s="543">
        <v>6</v>
      </c>
      <c r="K116" s="543">
        <v>22</v>
      </c>
      <c r="L116" s="543">
        <v>21</v>
      </c>
      <c r="M116" s="543">
        <v>26</v>
      </c>
      <c r="N116" s="543">
        <v>42</v>
      </c>
      <c r="O116" s="27"/>
      <c r="P116" s="27"/>
      <c r="Q116" s="27"/>
      <c r="R116" s="27"/>
      <c r="S116" s="27"/>
      <c r="T116" s="34"/>
      <c r="U116" s="34"/>
      <c r="V116" s="34"/>
      <c r="W116" s="34"/>
      <c r="X116" s="34"/>
      <c r="Y116" s="34"/>
      <c r="Z116" s="34"/>
      <c r="AA116" s="34"/>
    </row>
    <row r="117" spans="1:27" x14ac:dyDescent="0.35">
      <c r="A117" s="543"/>
      <c r="B117" s="543" t="s">
        <v>111</v>
      </c>
      <c r="C117" s="543">
        <v>82</v>
      </c>
      <c r="D117" s="543">
        <v>27</v>
      </c>
      <c r="E117" s="543">
        <v>22</v>
      </c>
      <c r="F117" s="543">
        <v>16</v>
      </c>
      <c r="G117" s="543" t="s">
        <v>108</v>
      </c>
      <c r="H117" s="543" t="s">
        <v>108</v>
      </c>
      <c r="I117" s="543">
        <v>1</v>
      </c>
      <c r="J117" s="543">
        <v>15</v>
      </c>
      <c r="K117" s="543">
        <v>10</v>
      </c>
      <c r="L117" s="543">
        <v>21</v>
      </c>
      <c r="M117" s="543">
        <v>38</v>
      </c>
      <c r="N117" s="543">
        <v>50</v>
      </c>
      <c r="O117" s="27"/>
      <c r="P117" s="27"/>
      <c r="Q117" s="27"/>
      <c r="R117" s="27"/>
      <c r="S117" s="27"/>
      <c r="T117" s="34"/>
      <c r="U117" s="34"/>
      <c r="V117" s="34"/>
      <c r="W117" s="34"/>
      <c r="X117" s="34"/>
      <c r="Y117" s="34"/>
      <c r="Z117" s="34"/>
      <c r="AA117" s="34"/>
    </row>
    <row r="118" spans="1:27" x14ac:dyDescent="0.35">
      <c r="A118" s="543"/>
      <c r="B118" s="543" t="s">
        <v>94</v>
      </c>
      <c r="C118" s="543" t="s">
        <v>108</v>
      </c>
      <c r="D118" s="543" t="s">
        <v>108</v>
      </c>
      <c r="E118" s="543">
        <v>4</v>
      </c>
      <c r="F118" s="543">
        <v>61</v>
      </c>
      <c r="G118" s="543" t="s">
        <v>108</v>
      </c>
      <c r="H118" s="543" t="s">
        <v>108</v>
      </c>
      <c r="I118" s="543" t="s">
        <v>108</v>
      </c>
      <c r="J118" s="543">
        <v>5</v>
      </c>
      <c r="K118" s="543">
        <v>3</v>
      </c>
      <c r="L118" s="543">
        <v>1</v>
      </c>
      <c r="M118" s="543" t="s">
        <v>108</v>
      </c>
      <c r="N118" s="543">
        <v>100</v>
      </c>
      <c r="O118" s="27"/>
      <c r="P118" s="27"/>
      <c r="Q118" s="27"/>
      <c r="R118" s="27"/>
      <c r="S118" s="27"/>
      <c r="T118" s="34"/>
      <c r="U118" s="34"/>
      <c r="V118" s="34"/>
      <c r="W118" s="34"/>
      <c r="X118" s="34"/>
      <c r="Y118" s="34"/>
      <c r="Z118" s="34"/>
      <c r="AA118" s="34"/>
    </row>
    <row r="119" spans="1:27" x14ac:dyDescent="0.35">
      <c r="A119" s="543"/>
      <c r="B119" s="543" t="s">
        <v>121</v>
      </c>
      <c r="C119" s="543">
        <v>81</v>
      </c>
      <c r="D119" s="543">
        <v>52</v>
      </c>
      <c r="E119" s="543" t="s">
        <v>108</v>
      </c>
      <c r="F119" s="543">
        <v>10</v>
      </c>
      <c r="G119" s="543" t="s">
        <v>108</v>
      </c>
      <c r="H119" s="543" t="s">
        <v>108</v>
      </c>
      <c r="I119" s="543" t="s">
        <v>108</v>
      </c>
      <c r="J119" s="543" t="s">
        <v>108</v>
      </c>
      <c r="K119" s="543" t="s">
        <v>108</v>
      </c>
      <c r="L119" s="543">
        <v>46</v>
      </c>
      <c r="M119" s="543">
        <v>35</v>
      </c>
      <c r="N119" s="543" t="s">
        <v>108</v>
      </c>
      <c r="O119" s="27"/>
      <c r="P119" s="27"/>
      <c r="Q119" s="27"/>
      <c r="R119" s="27"/>
      <c r="S119" s="27"/>
      <c r="T119" s="34"/>
      <c r="U119" s="34"/>
      <c r="V119" s="34"/>
      <c r="W119" s="34"/>
      <c r="X119" s="34"/>
      <c r="Y119" s="34"/>
      <c r="Z119" s="34"/>
      <c r="AA119" s="34"/>
    </row>
    <row r="120" spans="1:27" x14ac:dyDescent="0.35">
      <c r="A120" s="543"/>
      <c r="B120" s="543" t="s">
        <v>57</v>
      </c>
      <c r="C120" s="543">
        <v>32</v>
      </c>
      <c r="D120" s="543">
        <v>43</v>
      </c>
      <c r="E120" s="543">
        <v>4</v>
      </c>
      <c r="F120" s="543">
        <v>3</v>
      </c>
      <c r="G120" s="543" t="s">
        <v>108</v>
      </c>
      <c r="H120" s="543" t="s">
        <v>108</v>
      </c>
      <c r="I120" s="543" t="s">
        <v>108</v>
      </c>
      <c r="J120" s="543" t="s">
        <v>108</v>
      </c>
      <c r="K120" s="543" t="s">
        <v>108</v>
      </c>
      <c r="L120" s="543">
        <v>100</v>
      </c>
      <c r="M120" s="543">
        <v>6</v>
      </c>
      <c r="N120" s="543">
        <v>400</v>
      </c>
      <c r="O120" s="27"/>
      <c r="P120" s="27"/>
      <c r="Q120" s="27"/>
      <c r="R120" s="27"/>
      <c r="S120" s="27"/>
      <c r="T120" s="34"/>
      <c r="U120" s="34"/>
      <c r="V120" s="34"/>
      <c r="W120" s="34"/>
      <c r="X120" s="34"/>
      <c r="Y120" s="34"/>
      <c r="Z120" s="34"/>
      <c r="AA120" s="34"/>
    </row>
    <row r="121" spans="1:27" x14ac:dyDescent="0.35">
      <c r="A121" s="543"/>
      <c r="B121" s="543" t="s">
        <v>119</v>
      </c>
      <c r="C121" s="543" t="s">
        <v>108</v>
      </c>
      <c r="D121" s="543">
        <v>5</v>
      </c>
      <c r="E121" s="543" t="s">
        <v>108</v>
      </c>
      <c r="F121" s="543">
        <v>4</v>
      </c>
      <c r="G121" s="543" t="s">
        <v>108</v>
      </c>
      <c r="H121" s="543" t="s">
        <v>108</v>
      </c>
      <c r="I121" s="543" t="s">
        <v>108</v>
      </c>
      <c r="J121" s="543">
        <v>11</v>
      </c>
      <c r="K121" s="543">
        <v>14</v>
      </c>
      <c r="L121" s="543" t="s">
        <v>108</v>
      </c>
      <c r="M121" s="543" t="s">
        <v>108</v>
      </c>
      <c r="N121" s="543">
        <v>50</v>
      </c>
      <c r="O121" s="27"/>
      <c r="P121" s="27"/>
      <c r="Q121" s="27"/>
      <c r="R121" s="27"/>
      <c r="S121" s="27"/>
      <c r="T121" s="34"/>
      <c r="U121" s="34"/>
      <c r="V121" s="34"/>
      <c r="W121" s="34"/>
      <c r="X121" s="34"/>
      <c r="Y121" s="34"/>
      <c r="Z121" s="34"/>
      <c r="AA121" s="34"/>
    </row>
    <row r="122" spans="1:27" x14ac:dyDescent="0.35">
      <c r="A122" s="543"/>
      <c r="B122" s="543" t="s">
        <v>54</v>
      </c>
      <c r="C122" s="543">
        <v>42</v>
      </c>
      <c r="D122" s="543">
        <v>14</v>
      </c>
      <c r="E122" s="543">
        <v>6</v>
      </c>
      <c r="F122" s="543">
        <v>2</v>
      </c>
      <c r="G122" s="543" t="s">
        <v>108</v>
      </c>
      <c r="H122" s="543">
        <v>4</v>
      </c>
      <c r="I122" s="543" t="s">
        <v>108</v>
      </c>
      <c r="J122" s="543" t="s">
        <v>108</v>
      </c>
      <c r="K122" s="543" t="s">
        <v>108</v>
      </c>
      <c r="L122" s="543" t="s">
        <v>108</v>
      </c>
      <c r="M122" s="543" t="s">
        <v>108</v>
      </c>
      <c r="N122" s="543" t="s">
        <v>108</v>
      </c>
      <c r="O122" s="27"/>
      <c r="P122" s="27"/>
      <c r="Q122" s="27"/>
      <c r="R122" s="27"/>
      <c r="S122" s="27"/>
      <c r="T122" s="34"/>
      <c r="U122" s="34"/>
      <c r="V122" s="34"/>
      <c r="W122" s="34"/>
      <c r="X122" s="34"/>
      <c r="Y122" s="34"/>
      <c r="Z122" s="34"/>
      <c r="AA122" s="34"/>
    </row>
    <row r="123" spans="1:27" x14ac:dyDescent="0.35">
      <c r="A123" s="543"/>
      <c r="B123" s="543"/>
      <c r="C123" s="560">
        <f>+SUM(C113:C122)</f>
        <v>430</v>
      </c>
      <c r="D123" s="560">
        <f t="shared" ref="D123:N123" si="9">+SUM(D113:D122)</f>
        <v>243</v>
      </c>
      <c r="E123" s="560">
        <f t="shared" si="9"/>
        <v>124</v>
      </c>
      <c r="F123" s="560">
        <f t="shared" si="9"/>
        <v>120</v>
      </c>
      <c r="G123" s="560">
        <f t="shared" si="9"/>
        <v>3</v>
      </c>
      <c r="H123" s="560">
        <f t="shared" si="9"/>
        <v>8</v>
      </c>
      <c r="I123" s="560">
        <f t="shared" si="9"/>
        <v>5</v>
      </c>
      <c r="J123" s="560">
        <f t="shared" si="9"/>
        <v>55</v>
      </c>
      <c r="K123" s="560">
        <f t="shared" si="9"/>
        <v>101</v>
      </c>
      <c r="L123" s="560">
        <f t="shared" si="9"/>
        <v>225</v>
      </c>
      <c r="M123" s="560">
        <f t="shared" si="9"/>
        <v>144</v>
      </c>
      <c r="N123" s="560">
        <f t="shared" si="9"/>
        <v>707</v>
      </c>
      <c r="O123" s="27"/>
      <c r="P123" s="27"/>
      <c r="Q123" s="27"/>
      <c r="R123" s="27"/>
      <c r="S123" s="27"/>
      <c r="T123" s="34"/>
      <c r="U123" s="34"/>
      <c r="V123" s="34"/>
      <c r="W123" s="34"/>
      <c r="X123" s="34"/>
      <c r="Y123" s="34"/>
      <c r="Z123" s="34"/>
      <c r="AA123" s="34"/>
    </row>
    <row r="124" spans="1:27" x14ac:dyDescent="0.35">
      <c r="A124" s="27"/>
      <c r="B124" s="27"/>
      <c r="C124" s="34"/>
      <c r="D124" s="34"/>
      <c r="E124" s="34"/>
      <c r="F124" s="34"/>
      <c r="G124" s="34"/>
      <c r="H124" s="34"/>
      <c r="I124" s="27"/>
      <c r="J124" s="34"/>
      <c r="K124" s="34"/>
      <c r="L124" s="34"/>
      <c r="M124" s="34"/>
      <c r="N124" s="34"/>
      <c r="O124" s="27"/>
      <c r="P124" s="27"/>
      <c r="Q124" s="27"/>
      <c r="R124" s="27"/>
      <c r="S124" s="27"/>
      <c r="T124" s="34"/>
      <c r="U124" s="34"/>
      <c r="V124" s="34"/>
      <c r="W124" s="34"/>
      <c r="X124" s="34"/>
      <c r="Y124" s="34"/>
      <c r="Z124" s="34"/>
      <c r="AA124" s="34"/>
    </row>
    <row r="125" spans="1:27" x14ac:dyDescent="0.35">
      <c r="A125" s="27"/>
      <c r="B125" s="27"/>
      <c r="C125" s="34"/>
      <c r="D125" s="34"/>
      <c r="E125" s="34"/>
      <c r="F125" s="34"/>
      <c r="G125" s="34"/>
      <c r="H125" s="34"/>
      <c r="I125" s="27"/>
      <c r="J125" s="34"/>
      <c r="K125" s="34"/>
      <c r="L125" s="34"/>
      <c r="M125" s="34"/>
      <c r="N125" s="34"/>
      <c r="O125" s="27"/>
      <c r="P125" s="27"/>
      <c r="Q125" s="27"/>
      <c r="R125" s="27"/>
      <c r="S125" s="27"/>
      <c r="T125" s="34"/>
      <c r="U125" s="34"/>
      <c r="V125" s="34"/>
      <c r="W125" s="34"/>
      <c r="X125" s="34"/>
      <c r="Y125" s="34"/>
      <c r="Z125" s="34"/>
      <c r="AA125" s="34"/>
    </row>
    <row r="126" spans="1:27" x14ac:dyDescent="0.3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row>
    <row r="127" spans="1:27" x14ac:dyDescent="0.35">
      <c r="A127" s="34"/>
      <c r="B127" s="34"/>
      <c r="C127" s="39"/>
      <c r="D127" s="39"/>
      <c r="E127" s="39"/>
      <c r="F127" s="39"/>
      <c r="G127" s="39"/>
      <c r="H127" s="39"/>
      <c r="I127" s="39"/>
      <c r="J127" s="39"/>
      <c r="K127" s="39"/>
      <c r="L127" s="39"/>
      <c r="M127" s="39"/>
      <c r="N127" s="39"/>
      <c r="O127" s="34"/>
      <c r="P127" s="34"/>
      <c r="Q127" s="34"/>
      <c r="R127" s="34"/>
      <c r="S127" s="34"/>
      <c r="T127" s="34"/>
      <c r="U127" s="34"/>
      <c r="V127" s="34"/>
      <c r="W127" s="34"/>
      <c r="X127" s="34"/>
      <c r="Y127" s="34"/>
      <c r="Z127" s="34"/>
      <c r="AA127" s="34"/>
    </row>
    <row r="128" spans="1:27" x14ac:dyDescent="0.3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row>
    <row r="129" spans="1:27" x14ac:dyDescent="0.3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row>
    <row r="130" spans="1:27" x14ac:dyDescent="0.3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row>
    <row r="131" spans="1:27" x14ac:dyDescent="0.3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row>
    <row r="132" spans="1:27" x14ac:dyDescent="0.3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row>
    <row r="133" spans="1:27" x14ac:dyDescent="0.3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row>
    <row r="134" spans="1:27" x14ac:dyDescent="0.3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row>
    <row r="135" spans="1:27" x14ac:dyDescent="0.3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row>
    <row r="136" spans="1:27" x14ac:dyDescent="0.3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row>
    <row r="137" spans="1:27" x14ac:dyDescent="0.3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row>
    <row r="138" spans="1:27" x14ac:dyDescent="0.3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row>
    <row r="139" spans="1:27" x14ac:dyDescent="0.3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row>
    <row r="140" spans="1:27" x14ac:dyDescent="0.3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row>
    <row r="141" spans="1:27" x14ac:dyDescent="0.3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row>
    <row r="142" spans="1:27" x14ac:dyDescent="0.3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row>
    <row r="143" spans="1:27" x14ac:dyDescent="0.3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row>
  </sheetData>
  <pageMargins left="0.7" right="0.7" top="0.75" bottom="0.75" header="0.3" footer="0.3"/>
  <pageSetup paperSize="9"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workbookViewId="0">
      <selection activeCell="J7" sqref="J7"/>
    </sheetView>
  </sheetViews>
  <sheetFormatPr defaultRowHeight="14.5" x14ac:dyDescent="0.35"/>
  <sheetData>
    <row r="1" spans="1:17" x14ac:dyDescent="0.35">
      <c r="A1" s="30" t="s">
        <v>764</v>
      </c>
    </row>
    <row r="3" spans="1:17" x14ac:dyDescent="0.35">
      <c r="Q3" s="66"/>
    </row>
    <row r="4" spans="1:17" x14ac:dyDescent="0.35">
      <c r="Q4" s="66"/>
    </row>
    <row r="5" spans="1:17" x14ac:dyDescent="0.35">
      <c r="Q5" s="66"/>
    </row>
    <row r="6" spans="1:17" x14ac:dyDescent="0.35">
      <c r="Q6" s="66"/>
    </row>
    <row r="7" spans="1:17" x14ac:dyDescent="0.35">
      <c r="Q7" s="66"/>
    </row>
    <row r="8" spans="1:17" x14ac:dyDescent="0.35">
      <c r="Q8" s="66"/>
    </row>
    <row r="9" spans="1:17" x14ac:dyDescent="0.35">
      <c r="Q9" s="66"/>
    </row>
    <row r="10" spans="1:17" x14ac:dyDescent="0.35">
      <c r="C10" s="66" t="s">
        <v>1410</v>
      </c>
      <c r="Q10" s="66"/>
    </row>
    <row r="11" spans="1:17" x14ac:dyDescent="0.35">
      <c r="C11" s="71" t="s">
        <v>765</v>
      </c>
      <c r="D11" s="71" t="s">
        <v>458</v>
      </c>
      <c r="E11" s="71" t="s">
        <v>459</v>
      </c>
      <c r="F11" s="71" t="s">
        <v>488</v>
      </c>
      <c r="G11" s="71" t="s">
        <v>61</v>
      </c>
      <c r="H11" s="71" t="s">
        <v>460</v>
      </c>
      <c r="Q11" s="66"/>
    </row>
    <row r="12" spans="1:17" x14ac:dyDescent="0.35">
      <c r="C12" s="173">
        <f>+P27</f>
        <v>0.93333333333333335</v>
      </c>
      <c r="D12" s="173">
        <f>+P28</f>
        <v>2.1</v>
      </c>
      <c r="E12" s="173">
        <f>+P29</f>
        <v>1.6</v>
      </c>
      <c r="F12" s="173">
        <f>+P30</f>
        <v>19.3</v>
      </c>
      <c r="G12" s="173">
        <f>+P31</f>
        <v>6.7</v>
      </c>
      <c r="H12" s="173">
        <f>+P32</f>
        <v>23.1</v>
      </c>
      <c r="Q12" s="66"/>
    </row>
    <row r="13" spans="1:17" x14ac:dyDescent="0.35">
      <c r="Q13" s="66"/>
    </row>
    <row r="14" spans="1:17" x14ac:dyDescent="0.35">
      <c r="B14" s="66"/>
      <c r="P14" s="66"/>
      <c r="Q14" s="66"/>
    </row>
    <row r="15" spans="1:17" x14ac:dyDescent="0.35">
      <c r="B15" s="66"/>
      <c r="P15" s="66"/>
      <c r="Q15" s="66"/>
    </row>
    <row r="16" spans="1:17" x14ac:dyDescent="0.35">
      <c r="B16" s="66"/>
      <c r="P16" s="66"/>
      <c r="Q16" s="66"/>
    </row>
    <row r="17" spans="1:17" x14ac:dyDescent="0.35">
      <c r="B17" s="66"/>
      <c r="C17" s="71"/>
      <c r="D17" s="71"/>
      <c r="E17" s="71"/>
      <c r="F17" s="71"/>
      <c r="G17" s="71"/>
      <c r="H17" s="71"/>
      <c r="I17" s="71"/>
      <c r="J17" s="71"/>
      <c r="K17" s="71"/>
      <c r="L17" s="71"/>
      <c r="M17" s="71"/>
      <c r="N17" s="71"/>
      <c r="O17" s="66"/>
      <c r="P17" s="66"/>
      <c r="Q17" s="66"/>
    </row>
    <row r="18" spans="1:17" x14ac:dyDescent="0.35">
      <c r="B18" s="66"/>
      <c r="C18" s="66"/>
      <c r="D18" s="66"/>
      <c r="E18" s="66"/>
      <c r="F18" s="66"/>
      <c r="G18" s="66"/>
      <c r="H18" s="66"/>
      <c r="I18" s="66"/>
      <c r="J18" s="66"/>
      <c r="K18" s="66"/>
      <c r="L18" s="66"/>
      <c r="M18" s="66"/>
      <c r="N18" s="66"/>
      <c r="O18" s="66"/>
      <c r="P18" s="66"/>
      <c r="Q18" s="66"/>
    </row>
    <row r="19" spans="1:17" x14ac:dyDescent="0.35">
      <c r="B19" s="66"/>
      <c r="C19" s="66"/>
      <c r="D19" s="66"/>
      <c r="E19" s="66"/>
      <c r="F19" s="66"/>
      <c r="G19" s="66"/>
      <c r="H19" s="66"/>
      <c r="I19" s="66"/>
      <c r="J19" s="66"/>
      <c r="K19" s="66"/>
      <c r="L19" s="66"/>
      <c r="M19" s="66"/>
      <c r="N19" s="66"/>
      <c r="O19" s="66"/>
      <c r="P19" s="66"/>
      <c r="Q19" s="66"/>
    </row>
    <row r="20" spans="1:17" x14ac:dyDescent="0.35">
      <c r="B20" s="66"/>
      <c r="C20" s="66"/>
      <c r="D20" s="66"/>
      <c r="E20" s="66"/>
      <c r="F20" s="66"/>
      <c r="G20" s="66"/>
      <c r="H20" s="66"/>
      <c r="I20" s="66"/>
      <c r="J20" s="66"/>
      <c r="K20" s="66"/>
      <c r="L20" s="66"/>
      <c r="M20" s="66"/>
      <c r="N20" s="66"/>
      <c r="O20" s="66"/>
      <c r="P20" s="66"/>
      <c r="Q20" s="66"/>
    </row>
    <row r="21" spans="1:17" x14ac:dyDescent="0.35">
      <c r="B21" s="66"/>
      <c r="C21" s="66" t="s">
        <v>767</v>
      </c>
      <c r="D21" s="66"/>
      <c r="E21" s="66"/>
      <c r="F21" s="66"/>
      <c r="G21" s="66"/>
      <c r="H21" s="66"/>
      <c r="I21" s="66"/>
      <c r="J21" s="66"/>
      <c r="K21" s="66"/>
      <c r="L21" s="66"/>
      <c r="M21" s="66"/>
      <c r="N21" s="66"/>
      <c r="O21" s="66"/>
      <c r="P21" s="66"/>
      <c r="Q21" s="66"/>
    </row>
    <row r="22" spans="1:17" x14ac:dyDescent="0.35">
      <c r="B22" s="66"/>
      <c r="C22" s="71" t="s">
        <v>0</v>
      </c>
      <c r="D22" s="71" t="s">
        <v>1</v>
      </c>
      <c r="E22" s="71" t="s">
        <v>2</v>
      </c>
      <c r="F22" s="71" t="s">
        <v>3</v>
      </c>
      <c r="G22" s="71" t="s">
        <v>4</v>
      </c>
      <c r="H22" s="71" t="s">
        <v>5</v>
      </c>
      <c r="I22" s="71" t="s">
        <v>6</v>
      </c>
      <c r="J22" s="71" t="s">
        <v>7</v>
      </c>
      <c r="K22" s="71" t="s">
        <v>8</v>
      </c>
      <c r="L22" s="71" t="s">
        <v>9</v>
      </c>
      <c r="M22" s="71" t="s">
        <v>10</v>
      </c>
      <c r="N22" s="71" t="s">
        <v>11</v>
      </c>
      <c r="P22" s="66"/>
      <c r="Q22" s="66"/>
    </row>
    <row r="23" spans="1:17" x14ac:dyDescent="0.35">
      <c r="B23" s="66"/>
      <c r="C23" s="173">
        <f t="shared" ref="C23:N23" si="0">+SUM(C30:C32)</f>
        <v>29</v>
      </c>
      <c r="D23" s="173">
        <f t="shared" si="0"/>
        <v>18</v>
      </c>
      <c r="E23" s="173">
        <f t="shared" si="0"/>
        <v>162</v>
      </c>
      <c r="F23" s="173">
        <f t="shared" si="0"/>
        <v>152</v>
      </c>
      <c r="G23" s="173">
        <f t="shared" si="0"/>
        <v>42</v>
      </c>
      <c r="H23" s="173">
        <f t="shared" si="0"/>
        <v>5</v>
      </c>
      <c r="I23" s="173">
        <f t="shared" si="0"/>
        <v>4</v>
      </c>
      <c r="J23" s="173">
        <f t="shared" si="0"/>
        <v>5</v>
      </c>
      <c r="K23" s="173">
        <f t="shared" si="0"/>
        <v>1</v>
      </c>
      <c r="L23" s="173">
        <f t="shared" si="0"/>
        <v>3</v>
      </c>
      <c r="M23" s="173">
        <f t="shared" si="0"/>
        <v>66</v>
      </c>
      <c r="N23" s="173">
        <f t="shared" si="0"/>
        <v>4</v>
      </c>
      <c r="P23" s="66"/>
      <c r="Q23" s="66"/>
    </row>
    <row r="24" spans="1:17" x14ac:dyDescent="0.35">
      <c r="B24" s="235" t="s">
        <v>766</v>
      </c>
      <c r="C24" s="66"/>
      <c r="D24" s="66"/>
      <c r="E24" s="66"/>
      <c r="F24" s="66"/>
      <c r="G24" s="66"/>
      <c r="H24" s="66"/>
      <c r="I24" s="66"/>
      <c r="J24" s="66"/>
      <c r="K24" s="66"/>
      <c r="L24" s="66"/>
      <c r="M24" s="66"/>
      <c r="N24" s="66"/>
      <c r="O24" s="66"/>
      <c r="P24" s="66"/>
    </row>
    <row r="25" spans="1:17" x14ac:dyDescent="0.35">
      <c r="B25" s="66"/>
      <c r="C25" s="66"/>
      <c r="D25" s="66"/>
      <c r="E25" s="66"/>
      <c r="F25" s="66"/>
      <c r="G25" s="66"/>
      <c r="H25" s="66"/>
      <c r="I25" s="66"/>
      <c r="J25" s="66"/>
      <c r="K25" s="66"/>
      <c r="L25" s="66"/>
      <c r="M25" s="66"/>
      <c r="N25" s="66"/>
      <c r="O25" s="66"/>
      <c r="P25" s="66"/>
    </row>
    <row r="26" spans="1:17" x14ac:dyDescent="0.35">
      <c r="B26" s="66"/>
      <c r="C26" s="71" t="s">
        <v>0</v>
      </c>
      <c r="D26" s="71" t="s">
        <v>1</v>
      </c>
      <c r="E26" s="71" t="s">
        <v>2</v>
      </c>
      <c r="F26" s="71" t="s">
        <v>3</v>
      </c>
      <c r="G26" s="71" t="s">
        <v>4</v>
      </c>
      <c r="H26" s="71" t="s">
        <v>5</v>
      </c>
      <c r="I26" s="71" t="s">
        <v>6</v>
      </c>
      <c r="J26" s="71" t="s">
        <v>7</v>
      </c>
      <c r="K26" s="71" t="s">
        <v>8</v>
      </c>
      <c r="L26" s="71" t="s">
        <v>9</v>
      </c>
      <c r="M26" s="71" t="s">
        <v>10</v>
      </c>
      <c r="N26" s="71" t="s">
        <v>11</v>
      </c>
      <c r="O26" s="66" t="s">
        <v>12</v>
      </c>
      <c r="P26" s="66"/>
    </row>
    <row r="27" spans="1:17" x14ac:dyDescent="0.35">
      <c r="A27" s="247" t="s">
        <v>266</v>
      </c>
      <c r="B27" s="244" t="s">
        <v>765</v>
      </c>
      <c r="C27" s="252" t="s">
        <v>732</v>
      </c>
      <c r="D27" s="252">
        <v>7</v>
      </c>
      <c r="E27" s="252">
        <v>3</v>
      </c>
      <c r="F27" s="252" t="s">
        <v>732</v>
      </c>
      <c r="G27" s="252" t="s">
        <v>732</v>
      </c>
      <c r="H27" s="252" t="s">
        <v>732</v>
      </c>
      <c r="I27" s="252">
        <v>1</v>
      </c>
      <c r="J27" s="252">
        <v>1</v>
      </c>
      <c r="K27" s="252" t="s">
        <v>732</v>
      </c>
      <c r="L27" s="252" t="s">
        <v>732</v>
      </c>
      <c r="M27" s="252" t="s">
        <v>732</v>
      </c>
      <c r="N27" s="252">
        <v>2</v>
      </c>
      <c r="O27" s="244">
        <f>SUM(C27:N27)</f>
        <v>14</v>
      </c>
      <c r="P27" s="246">
        <f>+O27/15</f>
        <v>0.93333333333333335</v>
      </c>
    </row>
    <row r="28" spans="1:17" x14ac:dyDescent="0.35">
      <c r="A28" s="244"/>
      <c r="B28" s="244" t="s">
        <v>458</v>
      </c>
      <c r="C28" s="252">
        <v>1</v>
      </c>
      <c r="D28" s="252">
        <v>2</v>
      </c>
      <c r="E28" s="252">
        <v>2</v>
      </c>
      <c r="F28" s="252" t="s">
        <v>732</v>
      </c>
      <c r="G28" s="252">
        <v>1</v>
      </c>
      <c r="H28" s="252" t="s">
        <v>732</v>
      </c>
      <c r="I28" s="252">
        <v>1</v>
      </c>
      <c r="J28" s="252">
        <v>10</v>
      </c>
      <c r="K28" s="252">
        <v>1</v>
      </c>
      <c r="L28" s="252" t="s">
        <v>732</v>
      </c>
      <c r="M28" s="252">
        <v>2</v>
      </c>
      <c r="N28" s="252">
        <v>1</v>
      </c>
      <c r="O28" s="244">
        <f>SUM(C28:N28)</f>
        <v>21</v>
      </c>
      <c r="P28" s="244">
        <f>+O28/10</f>
        <v>2.1</v>
      </c>
    </row>
    <row r="29" spans="1:17" x14ac:dyDescent="0.35">
      <c r="A29" s="244"/>
      <c r="B29" s="244" t="s">
        <v>459</v>
      </c>
      <c r="C29" s="252">
        <v>1</v>
      </c>
      <c r="D29" s="252">
        <v>1</v>
      </c>
      <c r="E29" s="252" t="s">
        <v>732</v>
      </c>
      <c r="F29" s="252">
        <v>6</v>
      </c>
      <c r="G29" s="252">
        <v>3</v>
      </c>
      <c r="H29" s="252">
        <v>1</v>
      </c>
      <c r="I29" s="252" t="s">
        <v>732</v>
      </c>
      <c r="J29" s="252" t="s">
        <v>732</v>
      </c>
      <c r="K29" s="252" t="s">
        <v>732</v>
      </c>
      <c r="L29" s="252">
        <v>1</v>
      </c>
      <c r="M29" s="252">
        <v>2</v>
      </c>
      <c r="N29" s="252">
        <v>1</v>
      </c>
      <c r="O29" s="244">
        <f>SUM(C29:N29)</f>
        <v>16</v>
      </c>
      <c r="P29" s="244">
        <f>+O29/10</f>
        <v>1.6</v>
      </c>
    </row>
    <row r="30" spans="1:17" x14ac:dyDescent="0.35">
      <c r="A30" s="244"/>
      <c r="B30" s="244" t="s">
        <v>488</v>
      </c>
      <c r="C30" s="252">
        <v>12</v>
      </c>
      <c r="D30" s="252">
        <v>5</v>
      </c>
      <c r="E30" s="252">
        <v>112</v>
      </c>
      <c r="F30" s="252">
        <v>49</v>
      </c>
      <c r="G30" s="252">
        <v>9</v>
      </c>
      <c r="H30" s="252">
        <v>1</v>
      </c>
      <c r="I30" s="252">
        <v>2</v>
      </c>
      <c r="J30" s="252">
        <v>2</v>
      </c>
      <c r="K30" s="252" t="s">
        <v>732</v>
      </c>
      <c r="L30" s="252" t="s">
        <v>732</v>
      </c>
      <c r="M30" s="252" t="s">
        <v>732</v>
      </c>
      <c r="N30" s="252">
        <v>1</v>
      </c>
      <c r="O30" s="244">
        <v>193</v>
      </c>
      <c r="P30" s="244">
        <f>+O30/10</f>
        <v>19.3</v>
      </c>
    </row>
    <row r="31" spans="1:17" x14ac:dyDescent="0.35">
      <c r="A31" s="250" t="s">
        <v>391</v>
      </c>
      <c r="B31" s="245" t="s">
        <v>61</v>
      </c>
      <c r="C31" s="253">
        <v>8</v>
      </c>
      <c r="D31" s="253">
        <v>5</v>
      </c>
      <c r="E31" s="253">
        <v>30</v>
      </c>
      <c r="F31" s="253">
        <v>2</v>
      </c>
      <c r="G31" s="253">
        <v>9</v>
      </c>
      <c r="H31" s="253">
        <v>1</v>
      </c>
      <c r="I31" s="253">
        <v>1</v>
      </c>
      <c r="J31" s="253">
        <v>3</v>
      </c>
      <c r="K31" s="253">
        <v>1</v>
      </c>
      <c r="L31" s="253">
        <v>1</v>
      </c>
      <c r="M31" s="253">
        <v>6</v>
      </c>
      <c r="N31" s="253" t="s">
        <v>732</v>
      </c>
      <c r="O31" s="245">
        <f>SUM(C31:N31)</f>
        <v>67</v>
      </c>
      <c r="P31" s="245">
        <f>+O31/10</f>
        <v>6.7</v>
      </c>
    </row>
    <row r="32" spans="1:17" x14ac:dyDescent="0.35">
      <c r="B32" s="245" t="s">
        <v>460</v>
      </c>
      <c r="C32" s="253">
        <v>9</v>
      </c>
      <c r="D32" s="253">
        <v>8</v>
      </c>
      <c r="E32" s="253">
        <v>20</v>
      </c>
      <c r="F32" s="253">
        <v>101</v>
      </c>
      <c r="G32" s="253">
        <v>24</v>
      </c>
      <c r="H32" s="253">
        <v>3</v>
      </c>
      <c r="I32" s="253">
        <v>1</v>
      </c>
      <c r="J32" s="253">
        <v>0</v>
      </c>
      <c r="K32" s="253">
        <v>0</v>
      </c>
      <c r="L32" s="253">
        <f>SUM(L27:L31)</f>
        <v>2</v>
      </c>
      <c r="M32" s="253">
        <v>60</v>
      </c>
      <c r="N32" s="253">
        <v>3</v>
      </c>
      <c r="O32" s="245">
        <v>231</v>
      </c>
      <c r="P32" s="245">
        <f>+O32/10</f>
        <v>23.1</v>
      </c>
    </row>
    <row r="33" spans="2:16" x14ac:dyDescent="0.35">
      <c r="B33" s="66"/>
      <c r="C33" s="71"/>
      <c r="D33" s="71"/>
      <c r="E33" s="71"/>
      <c r="F33" s="71"/>
      <c r="G33" s="71"/>
      <c r="H33" s="71"/>
      <c r="I33" s="71"/>
      <c r="J33" s="71"/>
      <c r="K33" s="71"/>
      <c r="L33" s="71"/>
      <c r="M33" s="71"/>
      <c r="N33" s="71"/>
      <c r="O33" s="66"/>
      <c r="P33" s="66"/>
    </row>
    <row r="34" spans="2:16" x14ac:dyDescent="0.35">
      <c r="B34" s="66" t="s">
        <v>12</v>
      </c>
      <c r="C34" s="71">
        <f>+SUM(C27:C32)</f>
        <v>31</v>
      </c>
      <c r="D34" s="71">
        <f t="shared" ref="D34:N34" si="1">+SUM(D27:D32)</f>
        <v>28</v>
      </c>
      <c r="E34" s="71">
        <f t="shared" si="1"/>
        <v>167</v>
      </c>
      <c r="F34" s="71">
        <f t="shared" si="1"/>
        <v>158</v>
      </c>
      <c r="G34" s="71">
        <f t="shared" si="1"/>
        <v>46</v>
      </c>
      <c r="H34" s="71">
        <f t="shared" si="1"/>
        <v>6</v>
      </c>
      <c r="I34" s="71">
        <f t="shared" si="1"/>
        <v>6</v>
      </c>
      <c r="J34" s="71">
        <f t="shared" si="1"/>
        <v>16</v>
      </c>
      <c r="K34" s="71">
        <f t="shared" si="1"/>
        <v>2</v>
      </c>
      <c r="L34" s="71">
        <f t="shared" si="1"/>
        <v>4</v>
      </c>
      <c r="M34" s="71">
        <f t="shared" si="1"/>
        <v>70</v>
      </c>
      <c r="N34" s="71">
        <f t="shared" si="1"/>
        <v>8</v>
      </c>
      <c r="O34" s="66">
        <v>1184</v>
      </c>
      <c r="P34" s="66"/>
    </row>
    <row r="35" spans="2:16" x14ac:dyDescent="0.35">
      <c r="B35" s="66" t="s">
        <v>250</v>
      </c>
      <c r="C35" s="189">
        <f>+C34/66</f>
        <v>0.46969696969696972</v>
      </c>
      <c r="D35" s="189">
        <f t="shared" ref="D35:N35" si="2">+D34/66</f>
        <v>0.42424242424242425</v>
      </c>
      <c r="E35" s="189">
        <f t="shared" si="2"/>
        <v>2.5303030303030303</v>
      </c>
      <c r="F35" s="189">
        <f t="shared" si="2"/>
        <v>2.393939393939394</v>
      </c>
      <c r="G35" s="189">
        <f t="shared" si="2"/>
        <v>0.69696969696969702</v>
      </c>
      <c r="H35" s="189">
        <f t="shared" si="2"/>
        <v>9.0909090909090912E-2</v>
      </c>
      <c r="I35" s="189">
        <f t="shared" si="2"/>
        <v>9.0909090909090912E-2</v>
      </c>
      <c r="J35" s="189">
        <f t="shared" si="2"/>
        <v>0.24242424242424243</v>
      </c>
      <c r="K35" s="189">
        <f t="shared" si="2"/>
        <v>3.0303030303030304E-2</v>
      </c>
      <c r="L35" s="189">
        <f t="shared" si="2"/>
        <v>6.0606060606060608E-2</v>
      </c>
      <c r="M35" s="189">
        <f t="shared" si="2"/>
        <v>1.0606060606060606</v>
      </c>
      <c r="N35" s="189">
        <f t="shared" si="2"/>
        <v>0.12121212121212122</v>
      </c>
      <c r="O35" s="66"/>
      <c r="P35" s="66"/>
    </row>
    <row r="36" spans="2:16" x14ac:dyDescent="0.35">
      <c r="C36" s="71"/>
      <c r="D36" s="71"/>
      <c r="E36" s="71"/>
      <c r="F36" s="71"/>
      <c r="G36" s="71"/>
      <c r="H36" s="71"/>
      <c r="I36" s="71"/>
      <c r="J36" s="71"/>
      <c r="K36" s="71"/>
      <c r="L36" s="71"/>
      <c r="M36" s="71"/>
      <c r="N36" s="71"/>
    </row>
    <row r="37" spans="2:16" x14ac:dyDescent="0.35">
      <c r="C37" s="71"/>
      <c r="D37" s="71"/>
      <c r="E37" s="71"/>
      <c r="F37" s="71"/>
      <c r="G37" s="71"/>
      <c r="H37" s="71"/>
      <c r="I37" s="71"/>
      <c r="J37" s="71"/>
      <c r="K37" s="71"/>
      <c r="L37" s="71"/>
      <c r="M37" s="71"/>
      <c r="N37" s="71"/>
    </row>
    <row r="38" spans="2:16" x14ac:dyDescent="0.35">
      <c r="C38" s="71"/>
      <c r="D38" s="71"/>
      <c r="E38" s="71"/>
      <c r="F38" s="71"/>
      <c r="G38" s="71"/>
      <c r="H38" s="71"/>
      <c r="I38" s="71"/>
      <c r="J38" s="71"/>
      <c r="K38" s="71"/>
      <c r="L38" s="71"/>
      <c r="M38" s="71"/>
      <c r="N38" s="71"/>
    </row>
  </sheetData>
  <pageMargins left="0.7" right="0.7" top="0.75" bottom="0.75" header="0.3" footer="0.3"/>
  <pageSetup paperSize="9" orientation="portrait" horizontalDpi="0"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2"/>
  <sheetViews>
    <sheetView topLeftCell="A17" zoomScale="80" zoomScaleNormal="80" workbookViewId="0">
      <selection activeCell="D26" sqref="D26"/>
    </sheetView>
  </sheetViews>
  <sheetFormatPr defaultRowHeight="14.5" x14ac:dyDescent="0.35"/>
  <sheetData>
    <row r="1" spans="1:15" x14ac:dyDescent="0.35">
      <c r="A1" s="30" t="s">
        <v>768</v>
      </c>
    </row>
    <row r="2" spans="1:15" s="66" customFormat="1" x14ac:dyDescent="0.35">
      <c r="A2" s="30"/>
    </row>
    <row r="10" spans="1:15" x14ac:dyDescent="0.35">
      <c r="C10" s="30" t="s">
        <v>1303</v>
      </c>
    </row>
    <row r="11" spans="1:15" x14ac:dyDescent="0.35">
      <c r="C11" s="258" t="s">
        <v>436</v>
      </c>
      <c r="D11" s="258" t="s">
        <v>437</v>
      </c>
      <c r="E11" s="258" t="s">
        <v>438</v>
      </c>
      <c r="F11" s="258" t="s">
        <v>439</v>
      </c>
      <c r="G11" s="258" t="s">
        <v>440</v>
      </c>
      <c r="H11" s="258" t="s">
        <v>72</v>
      </c>
      <c r="I11" s="258" t="s">
        <v>73</v>
      </c>
      <c r="J11" s="258" t="s">
        <v>74</v>
      </c>
      <c r="K11" s="258" t="s">
        <v>75</v>
      </c>
      <c r="L11" s="258" t="s">
        <v>76</v>
      </c>
      <c r="M11" s="258" t="s">
        <v>77</v>
      </c>
      <c r="N11" s="258" t="s">
        <v>78</v>
      </c>
      <c r="O11" s="258" t="s">
        <v>770</v>
      </c>
    </row>
    <row r="12" spans="1:15" x14ac:dyDescent="0.35">
      <c r="C12" s="71">
        <f>+Q31</f>
        <v>0.8</v>
      </c>
      <c r="D12" s="71">
        <f>+Q32</f>
        <v>1</v>
      </c>
      <c r="E12" s="71">
        <f>+Q33</f>
        <v>0.8</v>
      </c>
      <c r="F12" s="71">
        <f>+Q34</f>
        <v>2.2000000000000002</v>
      </c>
      <c r="G12" s="71">
        <f>+Q35</f>
        <v>7.2</v>
      </c>
      <c r="H12" s="71">
        <f>+Q36</f>
        <v>5.4</v>
      </c>
      <c r="I12" s="71">
        <f>+Q37</f>
        <v>13</v>
      </c>
      <c r="J12" s="71">
        <f>+Q38</f>
        <v>10.4</v>
      </c>
      <c r="K12" s="71">
        <f>+Q39</f>
        <v>15</v>
      </c>
      <c r="L12" s="71">
        <f>+Q40</f>
        <v>16.8</v>
      </c>
      <c r="M12" s="71">
        <f>+Q41</f>
        <v>50.8</v>
      </c>
      <c r="N12" s="71">
        <f>+Q42</f>
        <v>46.4</v>
      </c>
      <c r="O12" s="71">
        <f>+Q43</f>
        <v>38.5</v>
      </c>
    </row>
    <row r="13" spans="1:15" s="66" customFormat="1" x14ac:dyDescent="0.35">
      <c r="C13" s="71"/>
      <c r="D13" s="71"/>
      <c r="E13" s="71"/>
      <c r="F13" s="71"/>
      <c r="G13" s="71"/>
      <c r="H13" s="71"/>
      <c r="I13" s="71"/>
      <c r="J13" s="71"/>
      <c r="K13" s="71"/>
      <c r="L13" s="71"/>
      <c r="M13" s="71"/>
      <c r="N13" s="71"/>
      <c r="O13" s="71"/>
    </row>
    <row r="14" spans="1:15" s="66" customFormat="1" x14ac:dyDescent="0.35">
      <c r="C14" s="71"/>
      <c r="D14" s="71"/>
      <c r="E14" s="71"/>
      <c r="F14" s="71"/>
      <c r="G14" s="71"/>
      <c r="H14" s="71"/>
      <c r="I14" s="71"/>
      <c r="J14" s="71"/>
      <c r="K14" s="71"/>
      <c r="L14" s="71"/>
      <c r="M14" s="71"/>
      <c r="N14" s="71"/>
      <c r="O14" s="71"/>
    </row>
    <row r="18" spans="2:24" x14ac:dyDescent="0.35">
      <c r="V18" s="66"/>
      <c r="W18" s="66"/>
      <c r="X18" s="66"/>
    </row>
    <row r="19" spans="2:24" x14ac:dyDescent="0.35">
      <c r="V19" s="66"/>
      <c r="W19" s="66"/>
      <c r="X19" s="66"/>
    </row>
    <row r="20" spans="2:24" x14ac:dyDescent="0.35">
      <c r="V20" s="66"/>
      <c r="W20" s="66"/>
      <c r="X20" s="66"/>
    </row>
    <row r="21" spans="2:24" x14ac:dyDescent="0.35">
      <c r="V21" s="66"/>
      <c r="W21" s="66"/>
      <c r="X21" s="66"/>
    </row>
    <row r="22" spans="2:24" x14ac:dyDescent="0.35">
      <c r="V22" s="66"/>
      <c r="W22" s="66"/>
      <c r="X22" s="66"/>
    </row>
    <row r="23" spans="2:24" x14ac:dyDescent="0.35">
      <c r="C23" s="30" t="s">
        <v>1305</v>
      </c>
      <c r="U23" s="66"/>
      <c r="V23" s="66"/>
      <c r="W23" s="66"/>
      <c r="X23" s="66"/>
    </row>
    <row r="24" spans="2:24" s="66" customFormat="1" x14ac:dyDescent="0.35">
      <c r="C24" s="30"/>
      <c r="D24" s="158" t="s">
        <v>0</v>
      </c>
      <c r="E24" s="478" t="s">
        <v>1</v>
      </c>
      <c r="F24" s="478" t="s">
        <v>2</v>
      </c>
      <c r="G24" s="478" t="s">
        <v>3</v>
      </c>
      <c r="H24" s="478" t="s">
        <v>4</v>
      </c>
      <c r="I24" s="478" t="s">
        <v>5</v>
      </c>
      <c r="J24" s="478" t="s">
        <v>6</v>
      </c>
      <c r="K24" s="478" t="s">
        <v>7</v>
      </c>
      <c r="L24" s="478" t="s">
        <v>8</v>
      </c>
      <c r="M24" s="478" t="s">
        <v>9</v>
      </c>
      <c r="N24" s="478" t="s">
        <v>10</v>
      </c>
      <c r="O24" s="478" t="s">
        <v>11</v>
      </c>
    </row>
    <row r="25" spans="2:24" x14ac:dyDescent="0.35">
      <c r="C25" t="s">
        <v>771</v>
      </c>
      <c r="D25" s="173">
        <f>+SUM(D31:D34)/20</f>
        <v>0</v>
      </c>
      <c r="E25" s="173">
        <f t="shared" ref="E25:O25" si="0">+SUM(E31:E34)/20</f>
        <v>0.05</v>
      </c>
      <c r="F25" s="173">
        <f t="shared" si="0"/>
        <v>0</v>
      </c>
      <c r="G25" s="173">
        <f t="shared" si="0"/>
        <v>0</v>
      </c>
      <c r="H25" s="173">
        <f t="shared" si="0"/>
        <v>0</v>
      </c>
      <c r="I25" s="173">
        <f t="shared" si="0"/>
        <v>0.05</v>
      </c>
      <c r="J25" s="173">
        <f t="shared" si="0"/>
        <v>0.25</v>
      </c>
      <c r="K25" s="173">
        <f t="shared" si="0"/>
        <v>0.45</v>
      </c>
      <c r="L25" s="173">
        <f t="shared" si="0"/>
        <v>0.15</v>
      </c>
      <c r="M25" s="173">
        <f t="shared" si="0"/>
        <v>0.05</v>
      </c>
      <c r="N25" s="173">
        <f t="shared" si="0"/>
        <v>0.15</v>
      </c>
      <c r="O25" s="173">
        <f t="shared" si="0"/>
        <v>0.05</v>
      </c>
      <c r="U25" s="66"/>
      <c r="V25" s="66"/>
      <c r="W25" s="66"/>
      <c r="X25" s="66"/>
    </row>
    <row r="26" spans="2:24" x14ac:dyDescent="0.35">
      <c r="C26" t="s">
        <v>1304</v>
      </c>
      <c r="D26" s="173">
        <f>+SUM(D35:D38)/20</f>
        <v>0.15</v>
      </c>
      <c r="E26" s="173">
        <f t="shared" ref="E26:O26" si="1">+SUM(E35:E38)/20</f>
        <v>0.05</v>
      </c>
      <c r="F26" s="173">
        <f t="shared" si="1"/>
        <v>0.25</v>
      </c>
      <c r="G26" s="173">
        <f t="shared" si="1"/>
        <v>1.25</v>
      </c>
      <c r="H26" s="173">
        <f t="shared" si="1"/>
        <v>2</v>
      </c>
      <c r="I26" s="173">
        <f t="shared" si="1"/>
        <v>0.25</v>
      </c>
      <c r="J26" s="173">
        <f t="shared" si="1"/>
        <v>0.15</v>
      </c>
      <c r="K26" s="173">
        <f t="shared" si="1"/>
        <v>1.95</v>
      </c>
      <c r="L26" s="173">
        <f t="shared" si="1"/>
        <v>1.85</v>
      </c>
      <c r="M26" s="173">
        <f t="shared" si="1"/>
        <v>1</v>
      </c>
      <c r="N26" s="173">
        <f t="shared" si="1"/>
        <v>0</v>
      </c>
      <c r="O26" s="173">
        <f t="shared" si="1"/>
        <v>0.1</v>
      </c>
      <c r="U26" s="66"/>
      <c r="V26" s="66"/>
      <c r="W26" s="66"/>
      <c r="X26" s="66"/>
    </row>
    <row r="27" spans="2:24" x14ac:dyDescent="0.35">
      <c r="C27" t="s">
        <v>1306</v>
      </c>
      <c r="D27" s="173">
        <f>+SUM(D39:D43)/22</f>
        <v>0.18181818181818182</v>
      </c>
      <c r="E27" s="173">
        <f t="shared" ref="E27:O27" si="2">+SUM(E39:E43)/22</f>
        <v>0.54545454545454541</v>
      </c>
      <c r="F27" s="173">
        <f t="shared" si="2"/>
        <v>1.2272727272727273</v>
      </c>
      <c r="G27" s="173">
        <f t="shared" si="2"/>
        <v>15.863636363636363</v>
      </c>
      <c r="H27" s="173">
        <f t="shared" si="2"/>
        <v>3</v>
      </c>
      <c r="I27" s="173">
        <f t="shared" si="2"/>
        <v>0.63636363636363635</v>
      </c>
      <c r="J27" s="173">
        <f t="shared" si="2"/>
        <v>0.31818181818181818</v>
      </c>
      <c r="K27" s="173">
        <f t="shared" si="2"/>
        <v>2.4090909090909092</v>
      </c>
      <c r="L27" s="173">
        <f t="shared" si="2"/>
        <v>3.4090909090909092</v>
      </c>
      <c r="M27" s="173">
        <f t="shared" si="2"/>
        <v>3.1818181818181817</v>
      </c>
      <c r="N27" s="173">
        <f t="shared" si="2"/>
        <v>1.6363636363636365</v>
      </c>
      <c r="O27" s="173">
        <f t="shared" si="2"/>
        <v>0.40909090909090912</v>
      </c>
      <c r="U27" s="66"/>
      <c r="V27" s="66"/>
      <c r="W27" s="66"/>
      <c r="X27" s="66"/>
    </row>
    <row r="28" spans="2:24" x14ac:dyDescent="0.35">
      <c r="U28" s="66"/>
      <c r="V28" s="66"/>
      <c r="W28" s="66"/>
      <c r="X28" s="66"/>
    </row>
    <row r="29" spans="2:24" x14ac:dyDescent="0.35">
      <c r="B29" s="66"/>
      <c r="C29" s="69"/>
      <c r="D29" s="69"/>
      <c r="E29" s="69"/>
      <c r="F29" s="69"/>
      <c r="G29" s="69"/>
      <c r="H29" s="69"/>
      <c r="I29" s="69"/>
      <c r="J29" s="69"/>
      <c r="K29" s="69"/>
      <c r="L29" s="69"/>
      <c r="M29" s="69"/>
      <c r="N29" s="69"/>
      <c r="O29" s="69"/>
      <c r="P29" s="69"/>
      <c r="Q29" s="69"/>
      <c r="R29" s="66"/>
      <c r="S29" s="66"/>
      <c r="T29" s="66"/>
      <c r="U29" s="66"/>
      <c r="V29" s="66"/>
      <c r="W29" s="66"/>
      <c r="X29" s="66"/>
    </row>
    <row r="30" spans="2:24" x14ac:dyDescent="0.35">
      <c r="B30" s="543"/>
      <c r="C30" s="701"/>
      <c r="D30" s="663" t="s">
        <v>0</v>
      </c>
      <c r="E30" s="620" t="s">
        <v>1</v>
      </c>
      <c r="F30" s="620" t="s">
        <v>2</v>
      </c>
      <c r="G30" s="620" t="s">
        <v>3</v>
      </c>
      <c r="H30" s="620" t="s">
        <v>4</v>
      </c>
      <c r="I30" s="620" t="s">
        <v>5</v>
      </c>
      <c r="J30" s="620" t="s">
        <v>6</v>
      </c>
      <c r="K30" s="620" t="s">
        <v>7</v>
      </c>
      <c r="L30" s="620" t="s">
        <v>8</v>
      </c>
      <c r="M30" s="620" t="s">
        <v>9</v>
      </c>
      <c r="N30" s="620" t="s">
        <v>10</v>
      </c>
      <c r="O30" s="620" t="s">
        <v>11</v>
      </c>
      <c r="P30" s="620" t="s">
        <v>12</v>
      </c>
      <c r="Q30" s="620" t="s">
        <v>769</v>
      </c>
      <c r="R30" s="66"/>
      <c r="S30" s="66"/>
      <c r="T30" s="66"/>
      <c r="U30" s="66"/>
      <c r="V30" s="66"/>
      <c r="W30" s="66"/>
      <c r="X30" s="66"/>
    </row>
    <row r="31" spans="2:24" x14ac:dyDescent="0.35">
      <c r="B31" s="702" t="s">
        <v>266</v>
      </c>
      <c r="C31" s="703" t="s">
        <v>436</v>
      </c>
      <c r="D31" s="704" t="s">
        <v>14</v>
      </c>
      <c r="E31" s="704">
        <v>1</v>
      </c>
      <c r="F31" s="704" t="s">
        <v>14</v>
      </c>
      <c r="G31" s="704" t="s">
        <v>14</v>
      </c>
      <c r="H31" s="704" t="s">
        <v>14</v>
      </c>
      <c r="I31" s="704" t="s">
        <v>14</v>
      </c>
      <c r="J31" s="704">
        <v>1</v>
      </c>
      <c r="K31" s="704">
        <v>1</v>
      </c>
      <c r="L31" s="704">
        <v>1</v>
      </c>
      <c r="M31" s="704" t="s">
        <v>14</v>
      </c>
      <c r="N31" s="704" t="s">
        <v>14</v>
      </c>
      <c r="O31" s="704" t="s">
        <v>14</v>
      </c>
      <c r="P31" s="704">
        <v>4</v>
      </c>
      <c r="Q31" s="705">
        <f>+P31/5</f>
        <v>0.8</v>
      </c>
      <c r="R31" s="66"/>
      <c r="S31" s="66"/>
      <c r="T31" s="66"/>
      <c r="U31" s="66"/>
      <c r="V31" s="66"/>
      <c r="W31" s="66"/>
      <c r="X31" s="66"/>
    </row>
    <row r="32" spans="2:24" x14ac:dyDescent="0.35">
      <c r="B32" s="650"/>
      <c r="C32" s="703" t="s">
        <v>437</v>
      </c>
      <c r="D32" s="704" t="s">
        <v>14</v>
      </c>
      <c r="E32" s="704" t="s">
        <v>14</v>
      </c>
      <c r="F32" s="704" t="s">
        <v>14</v>
      </c>
      <c r="G32" s="704" t="s">
        <v>14</v>
      </c>
      <c r="H32" s="704" t="s">
        <v>14</v>
      </c>
      <c r="I32" s="704">
        <v>1</v>
      </c>
      <c r="J32" s="704">
        <v>3</v>
      </c>
      <c r="K32" s="704" t="s">
        <v>14</v>
      </c>
      <c r="L32" s="704" t="s">
        <v>14</v>
      </c>
      <c r="M32" s="704">
        <v>1</v>
      </c>
      <c r="N32" s="704" t="s">
        <v>14</v>
      </c>
      <c r="O32" s="704" t="s">
        <v>14</v>
      </c>
      <c r="P32" s="704">
        <v>5</v>
      </c>
      <c r="Q32" s="705">
        <f t="shared" ref="Q32:Q42" si="3">+P32/5</f>
        <v>1</v>
      </c>
      <c r="R32" s="66"/>
      <c r="S32" s="66"/>
      <c r="T32" s="66"/>
      <c r="U32" s="66"/>
      <c r="V32" s="66"/>
      <c r="W32" s="66"/>
      <c r="X32" s="66"/>
    </row>
    <row r="33" spans="2:24" x14ac:dyDescent="0.35">
      <c r="B33" s="650"/>
      <c r="C33" s="703" t="s">
        <v>438</v>
      </c>
      <c r="D33" s="704" t="s">
        <v>14</v>
      </c>
      <c r="E33" s="704" t="s">
        <v>14</v>
      </c>
      <c r="F33" s="704" t="s">
        <v>14</v>
      </c>
      <c r="G33" s="704" t="s">
        <v>14</v>
      </c>
      <c r="H33" s="704" t="s">
        <v>14</v>
      </c>
      <c r="I33" s="704" t="s">
        <v>14</v>
      </c>
      <c r="J33" s="704">
        <v>1</v>
      </c>
      <c r="K33" s="704">
        <v>1</v>
      </c>
      <c r="L33" s="706"/>
      <c r="M33" s="706"/>
      <c r="N33" s="704">
        <v>1</v>
      </c>
      <c r="O33" s="704">
        <v>1</v>
      </c>
      <c r="P33" s="704">
        <v>4</v>
      </c>
      <c r="Q33" s="705">
        <f t="shared" si="3"/>
        <v>0.8</v>
      </c>
      <c r="R33" s="66"/>
      <c r="S33" s="66"/>
      <c r="T33" s="66"/>
      <c r="U33" s="66"/>
      <c r="V33" s="66"/>
      <c r="W33" s="66"/>
      <c r="X33" s="66"/>
    </row>
    <row r="34" spans="2:24" x14ac:dyDescent="0.35">
      <c r="B34" s="650"/>
      <c r="C34" s="703" t="s">
        <v>439</v>
      </c>
      <c r="D34" s="704" t="s">
        <v>14</v>
      </c>
      <c r="E34" s="704" t="s">
        <v>14</v>
      </c>
      <c r="F34" s="704" t="s">
        <v>14</v>
      </c>
      <c r="G34" s="704" t="s">
        <v>14</v>
      </c>
      <c r="H34" s="704" t="s">
        <v>14</v>
      </c>
      <c r="I34" s="704" t="s">
        <v>14</v>
      </c>
      <c r="J34" s="704" t="s">
        <v>14</v>
      </c>
      <c r="K34" s="704">
        <v>7</v>
      </c>
      <c r="L34" s="704">
        <v>2</v>
      </c>
      <c r="M34" s="704" t="s">
        <v>14</v>
      </c>
      <c r="N34" s="704">
        <v>2</v>
      </c>
      <c r="O34" s="704" t="s">
        <v>14</v>
      </c>
      <c r="P34" s="704">
        <v>11</v>
      </c>
      <c r="Q34" s="705">
        <f t="shared" si="3"/>
        <v>2.2000000000000002</v>
      </c>
      <c r="R34" s="66"/>
      <c r="S34" s="66"/>
      <c r="T34" s="66"/>
      <c r="U34" s="66"/>
      <c r="V34" s="66"/>
      <c r="W34" s="66"/>
      <c r="X34" s="66"/>
    </row>
    <row r="35" spans="2:24" x14ac:dyDescent="0.35">
      <c r="B35" s="650"/>
      <c r="C35" s="703" t="s">
        <v>440</v>
      </c>
      <c r="D35" s="704" t="s">
        <v>14</v>
      </c>
      <c r="E35" s="704" t="s">
        <v>14</v>
      </c>
      <c r="F35" s="704">
        <v>2</v>
      </c>
      <c r="G35" s="704">
        <v>3</v>
      </c>
      <c r="H35" s="704">
        <v>8</v>
      </c>
      <c r="I35" s="704">
        <v>3</v>
      </c>
      <c r="J35" s="706" t="s">
        <v>14</v>
      </c>
      <c r="K35" s="704">
        <v>12</v>
      </c>
      <c r="L35" s="704">
        <v>8</v>
      </c>
      <c r="M35" s="704" t="s">
        <v>14</v>
      </c>
      <c r="N35" s="704" t="s">
        <v>14</v>
      </c>
      <c r="O35" s="704" t="s">
        <v>14</v>
      </c>
      <c r="P35" s="704">
        <v>36</v>
      </c>
      <c r="Q35" s="705">
        <f t="shared" si="3"/>
        <v>7.2</v>
      </c>
      <c r="R35" s="66"/>
      <c r="S35" s="66"/>
      <c r="T35" s="66"/>
      <c r="U35" s="66"/>
      <c r="V35" s="66"/>
      <c r="W35" s="66"/>
      <c r="X35" s="66"/>
    </row>
    <row r="36" spans="2:24" x14ac:dyDescent="0.35">
      <c r="B36" s="650"/>
      <c r="C36" s="703" t="s">
        <v>72</v>
      </c>
      <c r="D36" s="704" t="s">
        <v>14</v>
      </c>
      <c r="E36" s="704" t="s">
        <v>14</v>
      </c>
      <c r="F36" s="704" t="s">
        <v>14</v>
      </c>
      <c r="G36" s="704">
        <v>3</v>
      </c>
      <c r="H36" s="704">
        <v>1</v>
      </c>
      <c r="I36" s="704">
        <v>2</v>
      </c>
      <c r="J36" s="704">
        <v>3</v>
      </c>
      <c r="K36" s="704">
        <v>10</v>
      </c>
      <c r="L36" s="704">
        <v>4</v>
      </c>
      <c r="M36" s="704">
        <v>3</v>
      </c>
      <c r="N36" s="704" t="s">
        <v>14</v>
      </c>
      <c r="O36" s="704">
        <v>1</v>
      </c>
      <c r="P36" s="704">
        <v>27</v>
      </c>
      <c r="Q36" s="705">
        <f t="shared" si="3"/>
        <v>5.4</v>
      </c>
      <c r="R36" s="66"/>
      <c r="S36" s="66"/>
      <c r="T36" s="66"/>
      <c r="U36" s="66"/>
      <c r="V36" s="66"/>
      <c r="W36" s="66"/>
      <c r="X36" s="66"/>
    </row>
    <row r="37" spans="2:24" x14ac:dyDescent="0.35">
      <c r="B37" s="650"/>
      <c r="C37" s="703" t="s">
        <v>73</v>
      </c>
      <c r="D37" s="704" t="s">
        <v>14</v>
      </c>
      <c r="E37" s="704" t="s">
        <v>14</v>
      </c>
      <c r="F37" s="704">
        <v>1</v>
      </c>
      <c r="G37" s="704">
        <v>9</v>
      </c>
      <c r="H37" s="704">
        <v>26</v>
      </c>
      <c r="I37" s="704" t="s">
        <v>14</v>
      </c>
      <c r="J37" s="704" t="s">
        <v>14</v>
      </c>
      <c r="K37" s="704">
        <v>15</v>
      </c>
      <c r="L37" s="704">
        <v>10</v>
      </c>
      <c r="M37" s="704">
        <v>3</v>
      </c>
      <c r="N37" s="704" t="s">
        <v>14</v>
      </c>
      <c r="O37" s="704">
        <v>1</v>
      </c>
      <c r="P37" s="704">
        <v>65</v>
      </c>
      <c r="Q37" s="705">
        <f t="shared" si="3"/>
        <v>13</v>
      </c>
      <c r="R37" s="66"/>
      <c r="S37" s="66"/>
      <c r="T37" s="66"/>
      <c r="U37" s="66"/>
      <c r="V37" s="66"/>
      <c r="W37" s="66"/>
      <c r="X37" s="66"/>
    </row>
    <row r="38" spans="2:24" x14ac:dyDescent="0.35">
      <c r="B38" s="650"/>
      <c r="C38" s="703" t="s">
        <v>74</v>
      </c>
      <c r="D38" s="704">
        <v>3</v>
      </c>
      <c r="E38" s="704">
        <v>1</v>
      </c>
      <c r="F38" s="704">
        <v>2</v>
      </c>
      <c r="G38" s="704">
        <v>10</v>
      </c>
      <c r="H38" s="704">
        <v>5</v>
      </c>
      <c r="I38" s="704" t="s">
        <v>14</v>
      </c>
      <c r="J38" s="704" t="s">
        <v>14</v>
      </c>
      <c r="K38" s="704">
        <v>2</v>
      </c>
      <c r="L38" s="704">
        <v>15</v>
      </c>
      <c r="M38" s="704">
        <v>14</v>
      </c>
      <c r="N38" s="704" t="s">
        <v>14</v>
      </c>
      <c r="O38" s="704" t="s">
        <v>14</v>
      </c>
      <c r="P38" s="704">
        <v>52</v>
      </c>
      <c r="Q38" s="705">
        <f t="shared" si="3"/>
        <v>10.4</v>
      </c>
      <c r="R38" s="66"/>
      <c r="S38" s="66"/>
      <c r="T38" s="66"/>
      <c r="U38" s="66"/>
      <c r="V38" s="66"/>
      <c r="W38" s="66"/>
      <c r="X38" s="66"/>
    </row>
    <row r="39" spans="2:24" x14ac:dyDescent="0.35">
      <c r="B39" s="650"/>
      <c r="C39" s="703" t="s">
        <v>75</v>
      </c>
      <c r="D39" s="704" t="s">
        <v>14</v>
      </c>
      <c r="E39" s="704">
        <v>2</v>
      </c>
      <c r="F39" s="704" t="s">
        <v>14</v>
      </c>
      <c r="G39" s="704">
        <v>8</v>
      </c>
      <c r="H39" s="704">
        <v>12</v>
      </c>
      <c r="I39" s="704">
        <v>1</v>
      </c>
      <c r="J39" s="704" t="s">
        <v>14</v>
      </c>
      <c r="K39" s="704">
        <v>18</v>
      </c>
      <c r="L39" s="704">
        <v>7</v>
      </c>
      <c r="M39" s="704">
        <v>13</v>
      </c>
      <c r="N39" s="704">
        <v>14</v>
      </c>
      <c r="O39" s="704" t="s">
        <v>14</v>
      </c>
      <c r="P39" s="704">
        <v>75</v>
      </c>
      <c r="Q39" s="705">
        <f t="shared" si="3"/>
        <v>15</v>
      </c>
      <c r="R39" s="66"/>
      <c r="S39" s="66"/>
      <c r="T39" s="66"/>
      <c r="U39" s="66"/>
      <c r="V39" s="66"/>
      <c r="W39" s="66"/>
      <c r="X39" s="66"/>
    </row>
    <row r="40" spans="2:24" x14ac:dyDescent="0.35">
      <c r="B40" s="683" t="s">
        <v>391</v>
      </c>
      <c r="C40" s="707" t="s">
        <v>76</v>
      </c>
      <c r="D40" s="708">
        <v>1</v>
      </c>
      <c r="E40" s="708" t="s">
        <v>14</v>
      </c>
      <c r="F40" s="708">
        <v>2</v>
      </c>
      <c r="G40" s="708">
        <v>35</v>
      </c>
      <c r="H40" s="708">
        <v>3</v>
      </c>
      <c r="I40" s="708" t="s">
        <v>14</v>
      </c>
      <c r="J40" s="708" t="s">
        <v>14</v>
      </c>
      <c r="K40" s="708">
        <v>10</v>
      </c>
      <c r="L40" s="708">
        <v>21</v>
      </c>
      <c r="M40" s="708">
        <v>8</v>
      </c>
      <c r="N40" s="708">
        <v>3</v>
      </c>
      <c r="O40" s="708">
        <v>1</v>
      </c>
      <c r="P40" s="708">
        <v>84</v>
      </c>
      <c r="Q40" s="709">
        <f t="shared" si="3"/>
        <v>16.8</v>
      </c>
      <c r="R40" s="66"/>
      <c r="S40" s="66"/>
      <c r="T40" s="66"/>
      <c r="U40" s="66"/>
      <c r="V40" s="66"/>
      <c r="W40" s="66"/>
      <c r="X40" s="66"/>
    </row>
    <row r="41" spans="2:24" x14ac:dyDescent="0.35">
      <c r="B41" s="650"/>
      <c r="C41" s="707" t="s">
        <v>77</v>
      </c>
      <c r="D41" s="708">
        <v>1</v>
      </c>
      <c r="E41" s="708">
        <v>1</v>
      </c>
      <c r="F41" s="708">
        <v>2</v>
      </c>
      <c r="G41" s="708">
        <v>149</v>
      </c>
      <c r="H41" s="708">
        <v>15</v>
      </c>
      <c r="I41" s="708">
        <v>1</v>
      </c>
      <c r="J41" s="708">
        <v>4</v>
      </c>
      <c r="K41" s="708">
        <v>17</v>
      </c>
      <c r="L41" s="708">
        <v>24</v>
      </c>
      <c r="M41" s="708">
        <v>35</v>
      </c>
      <c r="N41" s="708">
        <v>2</v>
      </c>
      <c r="O41" s="708">
        <v>3</v>
      </c>
      <c r="P41" s="708">
        <v>254</v>
      </c>
      <c r="Q41" s="709">
        <f t="shared" si="3"/>
        <v>50.8</v>
      </c>
      <c r="R41" s="66"/>
      <c r="S41" s="66"/>
      <c r="T41" s="66"/>
      <c r="U41" s="66"/>
      <c r="V41" s="66"/>
      <c r="W41" s="66"/>
      <c r="X41" s="66"/>
    </row>
    <row r="42" spans="2:24" x14ac:dyDescent="0.35">
      <c r="B42" s="650"/>
      <c r="C42" s="707" t="s">
        <v>78</v>
      </c>
      <c r="D42" s="708">
        <v>2</v>
      </c>
      <c r="E42" s="708">
        <v>9</v>
      </c>
      <c r="F42" s="708">
        <v>21</v>
      </c>
      <c r="G42" s="708">
        <v>117</v>
      </c>
      <c r="H42" s="708">
        <v>28</v>
      </c>
      <c r="I42" s="708">
        <v>10</v>
      </c>
      <c r="J42" s="708">
        <v>2</v>
      </c>
      <c r="K42" s="708">
        <v>8</v>
      </c>
      <c r="L42" s="708">
        <v>14</v>
      </c>
      <c r="M42" s="708">
        <v>13</v>
      </c>
      <c r="N42" s="708">
        <v>4</v>
      </c>
      <c r="O42" s="708">
        <v>4</v>
      </c>
      <c r="P42" s="708">
        <v>232</v>
      </c>
      <c r="Q42" s="709">
        <f t="shared" si="3"/>
        <v>46.4</v>
      </c>
      <c r="R42" s="66"/>
      <c r="S42" s="66"/>
      <c r="T42" s="66"/>
      <c r="U42" s="66"/>
      <c r="V42" s="66"/>
      <c r="W42" s="66"/>
      <c r="X42" s="66"/>
    </row>
    <row r="43" spans="2:24" x14ac:dyDescent="0.35">
      <c r="B43" s="543"/>
      <c r="C43" s="707" t="s">
        <v>770</v>
      </c>
      <c r="D43" s="708" t="s">
        <v>14</v>
      </c>
      <c r="E43" s="708" t="s">
        <v>14</v>
      </c>
      <c r="F43" s="708">
        <v>2</v>
      </c>
      <c r="G43" s="708">
        <v>40</v>
      </c>
      <c r="H43" s="708">
        <v>8</v>
      </c>
      <c r="I43" s="708">
        <v>2</v>
      </c>
      <c r="J43" s="708">
        <v>1</v>
      </c>
      <c r="K43" s="708" t="s">
        <v>14</v>
      </c>
      <c r="L43" s="708">
        <v>9</v>
      </c>
      <c r="M43" s="708">
        <v>1</v>
      </c>
      <c r="N43" s="708">
        <v>13</v>
      </c>
      <c r="O43" s="708">
        <v>1</v>
      </c>
      <c r="P43" s="708">
        <v>77</v>
      </c>
      <c r="Q43" s="709">
        <f>+P43/2</f>
        <v>38.5</v>
      </c>
      <c r="R43" s="66"/>
      <c r="S43" s="66"/>
      <c r="T43" s="66"/>
      <c r="U43" s="66"/>
      <c r="V43" s="66"/>
      <c r="W43" s="66"/>
      <c r="X43" s="66"/>
    </row>
    <row r="44" spans="2:24" x14ac:dyDescent="0.35">
      <c r="B44" s="66"/>
      <c r="C44" s="69"/>
      <c r="D44" s="69"/>
      <c r="E44" s="69"/>
      <c r="F44" s="69"/>
      <c r="G44" s="69"/>
      <c r="H44" s="69"/>
      <c r="I44" s="69"/>
      <c r="J44" s="69"/>
      <c r="K44" s="69"/>
      <c r="L44" s="69"/>
      <c r="M44" s="69"/>
      <c r="N44" s="69"/>
      <c r="O44" s="69"/>
      <c r="P44" s="69"/>
      <c r="Q44" s="106"/>
      <c r="R44" s="66"/>
      <c r="S44" s="66"/>
      <c r="T44" s="66"/>
      <c r="U44" s="66"/>
      <c r="V44" s="66"/>
      <c r="W44" s="66"/>
      <c r="X44" s="66"/>
    </row>
    <row r="45" spans="2:24" x14ac:dyDescent="0.35">
      <c r="B45" s="66"/>
      <c r="C45" s="69"/>
      <c r="D45" s="69"/>
      <c r="E45" s="69"/>
      <c r="F45" s="69"/>
      <c r="G45" s="69"/>
      <c r="H45" s="69"/>
      <c r="I45" s="69"/>
      <c r="J45" s="69"/>
      <c r="K45" s="69"/>
      <c r="L45" s="69"/>
      <c r="M45" s="69"/>
      <c r="N45" s="69"/>
      <c r="O45" s="69"/>
      <c r="P45" s="69"/>
      <c r="Q45" s="69"/>
      <c r="R45" s="66"/>
      <c r="S45" s="66"/>
      <c r="T45" s="66"/>
      <c r="U45" s="66"/>
      <c r="V45" s="66"/>
      <c r="W45" s="66"/>
      <c r="X45" s="66"/>
    </row>
    <row r="46" spans="2:24" x14ac:dyDescent="0.35">
      <c r="B46" s="66"/>
      <c r="C46" s="66"/>
      <c r="D46" s="66"/>
      <c r="E46" s="66"/>
      <c r="F46" s="66"/>
      <c r="G46" s="66"/>
      <c r="H46" s="66"/>
      <c r="I46" s="66"/>
      <c r="J46" s="66"/>
      <c r="K46" s="66"/>
      <c r="L46" s="66"/>
      <c r="M46" s="66"/>
      <c r="N46" s="66"/>
      <c r="O46" s="66"/>
      <c r="P46" s="66"/>
      <c r="Q46" s="66"/>
      <c r="R46" s="66"/>
      <c r="S46" s="66"/>
      <c r="T46" s="66"/>
      <c r="U46" s="66"/>
      <c r="V46" s="66"/>
      <c r="W46" s="66"/>
      <c r="X46" s="66"/>
    </row>
    <row r="47" spans="2:24" x14ac:dyDescent="0.35">
      <c r="B47" s="66"/>
      <c r="C47" s="66"/>
      <c r="D47" s="66"/>
      <c r="E47" s="66"/>
      <c r="F47" s="66"/>
      <c r="G47" s="66"/>
      <c r="H47" s="66"/>
      <c r="I47" s="66"/>
      <c r="J47" s="66"/>
      <c r="K47" s="66"/>
      <c r="L47" s="66"/>
      <c r="M47" s="66"/>
      <c r="N47" s="66"/>
      <c r="O47" s="66"/>
      <c r="P47" s="66"/>
      <c r="Q47" s="66"/>
      <c r="R47" s="66"/>
      <c r="S47" s="66"/>
      <c r="T47" s="66"/>
      <c r="U47" s="66"/>
      <c r="V47" s="66"/>
      <c r="W47" s="66"/>
      <c r="X47" s="66"/>
    </row>
    <row r="48" spans="2:24" x14ac:dyDescent="0.35">
      <c r="B48" s="66"/>
      <c r="C48" s="66"/>
      <c r="D48" s="66"/>
      <c r="E48" s="66"/>
      <c r="F48" s="66"/>
      <c r="G48" s="66"/>
      <c r="H48" s="66"/>
      <c r="I48" s="66"/>
      <c r="J48" s="66"/>
      <c r="K48" s="66"/>
      <c r="L48" s="66"/>
      <c r="M48" s="66"/>
      <c r="N48" s="66"/>
      <c r="O48" s="66"/>
      <c r="P48" s="66"/>
      <c r="Q48" s="66"/>
      <c r="R48" s="66"/>
      <c r="S48" s="66"/>
      <c r="T48" s="66"/>
      <c r="U48" s="66"/>
    </row>
    <row r="49" spans="2:21" x14ac:dyDescent="0.35">
      <c r="B49" s="66"/>
      <c r="C49" s="66"/>
      <c r="D49" s="66"/>
      <c r="E49" s="66"/>
      <c r="F49" s="66"/>
      <c r="G49" s="66"/>
      <c r="H49" s="66"/>
      <c r="I49" s="66"/>
      <c r="J49" s="66"/>
      <c r="K49" s="66"/>
      <c r="L49" s="66"/>
      <c r="M49" s="66"/>
      <c r="N49" s="66"/>
      <c r="O49" s="66"/>
      <c r="P49" s="66"/>
      <c r="Q49" s="66"/>
      <c r="R49" s="66"/>
      <c r="S49" s="66"/>
      <c r="T49" s="66"/>
      <c r="U49" s="66"/>
    </row>
    <row r="50" spans="2:21" x14ac:dyDescent="0.35">
      <c r="B50" s="66"/>
      <c r="C50" s="66"/>
      <c r="D50" s="66"/>
      <c r="E50" s="66"/>
      <c r="F50" s="66"/>
      <c r="G50" s="66"/>
      <c r="H50" s="66"/>
      <c r="I50" s="66"/>
      <c r="J50" s="66"/>
      <c r="K50" s="66"/>
      <c r="L50" s="66"/>
      <c r="M50" s="66"/>
      <c r="N50" s="66"/>
      <c r="O50" s="66"/>
      <c r="P50" s="66"/>
      <c r="Q50" s="66"/>
      <c r="R50" s="66"/>
      <c r="S50" s="66"/>
      <c r="T50" s="66"/>
      <c r="U50" s="66"/>
    </row>
    <row r="51" spans="2:21" x14ac:dyDescent="0.35">
      <c r="B51" s="66"/>
      <c r="C51" s="66"/>
      <c r="D51" s="66"/>
      <c r="E51" s="66"/>
      <c r="F51" s="66"/>
      <c r="G51" s="66"/>
      <c r="H51" s="66"/>
      <c r="I51" s="66"/>
      <c r="J51" s="66"/>
      <c r="K51" s="66"/>
      <c r="L51" s="66"/>
      <c r="M51" s="66"/>
      <c r="N51" s="66"/>
      <c r="O51" s="66"/>
      <c r="P51" s="66"/>
      <c r="Q51" s="66"/>
      <c r="R51" s="66"/>
      <c r="S51" s="66"/>
      <c r="T51" s="66"/>
      <c r="U51" s="66"/>
    </row>
    <row r="52" spans="2:21" x14ac:dyDescent="0.35">
      <c r="B52" s="66"/>
      <c r="C52" s="66"/>
      <c r="D52" s="66"/>
      <c r="E52" s="66"/>
      <c r="F52" s="66"/>
      <c r="G52" s="66"/>
      <c r="H52" s="66"/>
      <c r="I52" s="66"/>
      <c r="J52" s="66"/>
      <c r="K52" s="66"/>
      <c r="L52" s="66"/>
      <c r="M52" s="66"/>
      <c r="N52" s="66"/>
      <c r="O52" s="66"/>
      <c r="P52" s="66"/>
      <c r="Q52" s="66"/>
      <c r="R52" s="66"/>
      <c r="S52" s="66"/>
      <c r="T52" s="66"/>
      <c r="U52" s="66"/>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opLeftCell="F1" workbookViewId="0">
      <selection activeCell="K14" sqref="K14"/>
    </sheetView>
  </sheetViews>
  <sheetFormatPr defaultRowHeight="14.5" x14ac:dyDescent="0.35"/>
  <cols>
    <col min="4" max="15" width="10.54296875" bestFit="1" customWidth="1"/>
  </cols>
  <sheetData>
    <row r="1" spans="1:23" x14ac:dyDescent="0.35">
      <c r="A1" s="30" t="s">
        <v>772</v>
      </c>
    </row>
    <row r="2" spans="1:23" s="66" customFormat="1" x14ac:dyDescent="0.35">
      <c r="A2" s="30"/>
    </row>
    <row r="10" spans="1:23" x14ac:dyDescent="0.35">
      <c r="C10" s="66" t="s">
        <v>774</v>
      </c>
    </row>
    <row r="16" spans="1:23" x14ac:dyDescent="0.35">
      <c r="T16" s="66"/>
      <c r="U16" s="66"/>
      <c r="V16" s="66"/>
      <c r="W16" s="66"/>
    </row>
    <row r="17" spans="1:23" x14ac:dyDescent="0.35">
      <c r="T17" s="66"/>
      <c r="U17" s="66"/>
      <c r="V17" s="66"/>
      <c r="W17" s="66"/>
    </row>
    <row r="18" spans="1:23" x14ac:dyDescent="0.35">
      <c r="D18" s="66"/>
      <c r="F18" s="66"/>
      <c r="G18" s="66"/>
      <c r="H18" s="66"/>
      <c r="I18" s="66"/>
      <c r="J18" s="66"/>
      <c r="K18" s="66"/>
      <c r="L18" s="66"/>
      <c r="M18" s="66"/>
      <c r="N18" s="66"/>
      <c r="O18" s="66"/>
      <c r="P18" s="66"/>
      <c r="Q18" s="66"/>
      <c r="T18" s="66"/>
      <c r="U18" s="66"/>
      <c r="V18" s="66"/>
      <c r="W18" s="66"/>
    </row>
    <row r="19" spans="1:23" x14ac:dyDescent="0.35">
      <c r="C19" s="66"/>
      <c r="D19" s="66"/>
      <c r="E19" s="66"/>
      <c r="F19" s="66"/>
      <c r="G19" s="66"/>
      <c r="H19" s="66"/>
      <c r="I19" s="66"/>
      <c r="J19" s="66"/>
      <c r="K19" s="66"/>
      <c r="L19" s="66"/>
      <c r="M19" s="66"/>
      <c r="N19" s="66"/>
      <c r="O19" s="66"/>
      <c r="P19" s="66"/>
      <c r="Q19" s="66"/>
      <c r="T19" s="66"/>
      <c r="U19" s="66"/>
      <c r="V19" s="66"/>
      <c r="W19" s="66"/>
    </row>
    <row r="20" spans="1:23" x14ac:dyDescent="0.35">
      <c r="P20" s="66"/>
      <c r="Q20" s="66"/>
      <c r="T20" s="66"/>
      <c r="U20" s="66"/>
      <c r="V20" s="66"/>
      <c r="W20" s="66"/>
    </row>
    <row r="21" spans="1:23" x14ac:dyDescent="0.35">
      <c r="C21" s="66" t="s">
        <v>775</v>
      </c>
      <c r="P21" s="66"/>
      <c r="Q21" s="66"/>
      <c r="T21" s="66"/>
      <c r="U21" s="66"/>
      <c r="V21" s="66"/>
      <c r="W21" s="66"/>
    </row>
    <row r="22" spans="1:23" x14ac:dyDescent="0.35">
      <c r="D22" s="69"/>
      <c r="E22" s="69"/>
      <c r="F22" s="69"/>
      <c r="G22" s="69"/>
      <c r="H22" s="69"/>
      <c r="I22" s="69"/>
      <c r="J22" s="69"/>
      <c r="K22" s="69"/>
      <c r="L22" s="69"/>
      <c r="M22" s="69"/>
      <c r="N22" s="69"/>
      <c r="O22" s="69"/>
      <c r="P22" s="66"/>
      <c r="Q22" s="66"/>
      <c r="S22" s="66"/>
      <c r="T22" s="66"/>
      <c r="U22" s="66"/>
      <c r="V22" s="66"/>
      <c r="W22" s="66"/>
    </row>
    <row r="23" spans="1:23" x14ac:dyDescent="0.35">
      <c r="D23" s="211" t="s">
        <v>0</v>
      </c>
      <c r="E23" s="211" t="s">
        <v>1</v>
      </c>
      <c r="F23" s="211" t="s">
        <v>2</v>
      </c>
      <c r="G23" s="211" t="s">
        <v>3</v>
      </c>
      <c r="H23" s="211" t="s">
        <v>4</v>
      </c>
      <c r="I23" s="211" t="s">
        <v>5</v>
      </c>
      <c r="J23" s="211" t="s">
        <v>6</v>
      </c>
      <c r="K23" s="211" t="s">
        <v>7</v>
      </c>
      <c r="L23" s="211" t="s">
        <v>8</v>
      </c>
      <c r="M23" s="211" t="s">
        <v>9</v>
      </c>
      <c r="N23" s="211" t="s">
        <v>10</v>
      </c>
      <c r="O23" s="211" t="s">
        <v>11</v>
      </c>
      <c r="P23" s="66"/>
      <c r="Q23" s="66"/>
      <c r="S23" s="66"/>
      <c r="T23" s="66"/>
      <c r="U23" s="66"/>
      <c r="V23" s="66"/>
      <c r="W23" s="66"/>
    </row>
    <row r="24" spans="1:23" x14ac:dyDescent="0.35">
      <c r="B24" s="66" t="s">
        <v>250</v>
      </c>
      <c r="C24" s="66" t="s">
        <v>773</v>
      </c>
      <c r="D24" s="173">
        <f t="shared" ref="D24:O24" si="0">+D27/19</f>
        <v>0.68421052631578949</v>
      </c>
      <c r="E24" s="173">
        <f t="shared" si="0"/>
        <v>0.47368421052631576</v>
      </c>
      <c r="F24" s="173">
        <f t="shared" si="0"/>
        <v>0.42105263157894735</v>
      </c>
      <c r="G24" s="173">
        <f t="shared" si="0"/>
        <v>0.15789473684210525</v>
      </c>
      <c r="H24" s="173">
        <f t="shared" si="0"/>
        <v>5.2631578947368418E-2</v>
      </c>
      <c r="I24" s="173">
        <f t="shared" si="0"/>
        <v>0</v>
      </c>
      <c r="J24" s="173">
        <f t="shared" si="0"/>
        <v>0.10526315789473684</v>
      </c>
      <c r="K24" s="173">
        <f t="shared" si="0"/>
        <v>0</v>
      </c>
      <c r="L24" s="173">
        <f t="shared" si="0"/>
        <v>0.10526315789473684</v>
      </c>
      <c r="M24" s="173">
        <f t="shared" si="0"/>
        <v>0.31578947368421051</v>
      </c>
      <c r="N24" s="173">
        <f t="shared" si="0"/>
        <v>0.21052631578947367</v>
      </c>
      <c r="O24" s="173">
        <f t="shared" si="0"/>
        <v>1.2105263157894737</v>
      </c>
      <c r="P24" s="66"/>
      <c r="Q24" s="66"/>
      <c r="S24" s="66"/>
      <c r="T24" s="66"/>
      <c r="U24" s="66"/>
      <c r="V24" s="66"/>
      <c r="W24" s="66"/>
    </row>
    <row r="25" spans="1:23" x14ac:dyDescent="0.35">
      <c r="C25" s="66" t="s">
        <v>604</v>
      </c>
      <c r="D25" s="173">
        <f t="shared" ref="D25:O25" si="1">+D28/12</f>
        <v>3.25</v>
      </c>
      <c r="E25" s="173">
        <f t="shared" si="1"/>
        <v>3.3333333333333335</v>
      </c>
      <c r="F25" s="173">
        <f t="shared" si="1"/>
        <v>2.6666666666666665</v>
      </c>
      <c r="G25" s="173">
        <f t="shared" si="1"/>
        <v>1.5</v>
      </c>
      <c r="H25" s="173">
        <f t="shared" si="1"/>
        <v>0.58333333333333337</v>
      </c>
      <c r="I25" s="173">
        <f t="shared" si="1"/>
        <v>1.75</v>
      </c>
      <c r="J25" s="173">
        <f t="shared" si="1"/>
        <v>2.5</v>
      </c>
      <c r="K25" s="173">
        <f t="shared" si="1"/>
        <v>1.8333333333333333</v>
      </c>
      <c r="L25" s="173">
        <f t="shared" si="1"/>
        <v>1.3333333333333333</v>
      </c>
      <c r="M25" s="173">
        <f t="shared" si="1"/>
        <v>1.5833333333333333</v>
      </c>
      <c r="N25" s="173">
        <f t="shared" si="1"/>
        <v>1.9166666666666667</v>
      </c>
      <c r="O25" s="173">
        <f t="shared" si="1"/>
        <v>1.8333333333333333</v>
      </c>
      <c r="P25" s="66"/>
      <c r="Q25" s="66"/>
      <c r="S25" s="66"/>
      <c r="T25" s="66"/>
      <c r="U25" s="66"/>
      <c r="V25" s="66"/>
      <c r="W25" s="66"/>
    </row>
    <row r="26" spans="1:23" x14ac:dyDescent="0.35">
      <c r="S26" s="66"/>
      <c r="T26" s="66"/>
      <c r="U26" s="66"/>
      <c r="V26" s="66"/>
      <c r="W26" s="66"/>
    </row>
    <row r="27" spans="1:23" x14ac:dyDescent="0.35">
      <c r="B27" s="66" t="s">
        <v>748</v>
      </c>
      <c r="C27" s="66" t="s">
        <v>773</v>
      </c>
      <c r="D27" s="210">
        <v>13</v>
      </c>
      <c r="E27" s="210">
        <v>9</v>
      </c>
      <c r="F27" s="210">
        <v>8</v>
      </c>
      <c r="G27" s="210">
        <v>3</v>
      </c>
      <c r="H27" s="210">
        <v>1</v>
      </c>
      <c r="I27" s="210">
        <v>0</v>
      </c>
      <c r="J27" s="210">
        <v>2</v>
      </c>
      <c r="K27" s="210">
        <v>0</v>
      </c>
      <c r="L27" s="210">
        <v>2</v>
      </c>
      <c r="M27" s="210">
        <v>6</v>
      </c>
      <c r="N27" s="210">
        <v>4</v>
      </c>
      <c r="O27" s="210">
        <v>23</v>
      </c>
      <c r="P27" s="66"/>
      <c r="Q27" s="66"/>
      <c r="R27" s="66"/>
      <c r="S27" s="66"/>
      <c r="T27" s="66"/>
      <c r="U27" s="66"/>
      <c r="V27" s="66"/>
      <c r="W27" s="66"/>
    </row>
    <row r="28" spans="1:23" x14ac:dyDescent="0.35">
      <c r="B28" s="66"/>
      <c r="C28" s="66" t="s">
        <v>604</v>
      </c>
      <c r="D28" s="210">
        <v>39</v>
      </c>
      <c r="E28" s="210">
        <v>40</v>
      </c>
      <c r="F28" s="210">
        <v>32</v>
      </c>
      <c r="G28" s="210">
        <v>18</v>
      </c>
      <c r="H28" s="210">
        <v>7</v>
      </c>
      <c r="I28" s="210">
        <v>21</v>
      </c>
      <c r="J28" s="210">
        <v>30</v>
      </c>
      <c r="K28" s="210">
        <v>22</v>
      </c>
      <c r="L28" s="210">
        <v>16</v>
      </c>
      <c r="M28" s="210">
        <v>19</v>
      </c>
      <c r="N28" s="210">
        <v>23</v>
      </c>
      <c r="O28" s="210">
        <v>22</v>
      </c>
      <c r="P28" s="66"/>
      <c r="Q28" s="66"/>
      <c r="R28" s="66"/>
      <c r="S28" s="66"/>
      <c r="T28" s="66"/>
      <c r="U28" s="66"/>
      <c r="V28" s="66"/>
      <c r="W28" s="66"/>
    </row>
    <row r="29" spans="1:23" x14ac:dyDescent="0.35">
      <c r="B29" s="66"/>
      <c r="C29" s="66"/>
      <c r="D29" s="66"/>
      <c r="E29" s="66"/>
      <c r="F29" s="66"/>
      <c r="G29" s="66"/>
      <c r="H29" s="66"/>
      <c r="I29" s="66"/>
      <c r="J29" s="66"/>
      <c r="K29" s="66"/>
      <c r="L29" s="66"/>
      <c r="M29" s="66"/>
      <c r="N29" s="66"/>
      <c r="O29" s="66"/>
      <c r="P29" s="66"/>
      <c r="Q29" s="66"/>
      <c r="R29" s="66"/>
      <c r="S29" s="66"/>
      <c r="T29" s="66"/>
      <c r="U29" s="66"/>
      <c r="V29" s="66"/>
      <c r="W29" s="66"/>
    </row>
    <row r="30" spans="1:23" x14ac:dyDescent="0.35">
      <c r="A30" s="257" t="s">
        <v>266</v>
      </c>
      <c r="B30" s="248">
        <v>1981</v>
      </c>
      <c r="C30" s="259">
        <v>1</v>
      </c>
      <c r="D30" s="66"/>
      <c r="E30" s="66"/>
      <c r="F30" s="66"/>
      <c r="G30" s="66"/>
      <c r="H30" s="66"/>
      <c r="I30" s="66"/>
      <c r="J30" s="66"/>
      <c r="K30" s="66"/>
      <c r="L30" s="66"/>
      <c r="M30" s="66"/>
      <c r="N30" s="66"/>
      <c r="O30" s="66"/>
      <c r="P30" s="66"/>
      <c r="Q30" s="66"/>
      <c r="R30" s="66"/>
      <c r="S30" s="66"/>
      <c r="T30" s="66"/>
      <c r="U30" s="66"/>
      <c r="V30" s="66"/>
      <c r="W30" s="66"/>
    </row>
    <row r="31" spans="1:23" x14ac:dyDescent="0.35">
      <c r="B31" s="248">
        <v>1982</v>
      </c>
      <c r="C31" s="259">
        <v>0</v>
      </c>
      <c r="D31" s="66"/>
      <c r="E31" s="66"/>
      <c r="F31" s="66"/>
      <c r="G31" s="66"/>
      <c r="H31" s="66"/>
      <c r="I31" s="66"/>
      <c r="J31" s="66"/>
      <c r="K31" s="66"/>
      <c r="L31" s="66"/>
      <c r="M31" s="66"/>
      <c r="N31" s="66"/>
      <c r="O31" s="66"/>
      <c r="P31" s="66"/>
      <c r="Q31" s="66"/>
      <c r="R31" s="66"/>
      <c r="S31" s="66"/>
      <c r="T31" s="66"/>
      <c r="U31" s="66"/>
      <c r="V31" s="66"/>
      <c r="W31" s="66"/>
    </row>
    <row r="32" spans="1:23" x14ac:dyDescent="0.35">
      <c r="B32" s="248">
        <v>1983</v>
      </c>
      <c r="C32" s="259">
        <v>4</v>
      </c>
      <c r="D32" s="66"/>
      <c r="E32" s="66"/>
      <c r="F32" s="66"/>
      <c r="G32" s="66"/>
      <c r="H32" s="66"/>
      <c r="I32" s="66"/>
      <c r="J32" s="66"/>
      <c r="K32" s="66"/>
      <c r="L32" s="66"/>
      <c r="M32" s="66"/>
      <c r="N32" s="66"/>
      <c r="O32" s="66"/>
      <c r="P32" s="66"/>
      <c r="Q32" s="66"/>
      <c r="R32" s="66"/>
      <c r="S32" s="66"/>
      <c r="T32" s="66"/>
      <c r="U32" s="66"/>
      <c r="V32" s="66"/>
      <c r="W32" s="66"/>
    </row>
    <row r="33" spans="1:23" x14ac:dyDescent="0.35">
      <c r="B33" s="248">
        <v>1984</v>
      </c>
      <c r="C33" s="259">
        <v>3</v>
      </c>
      <c r="D33" s="66"/>
      <c r="E33" s="66"/>
      <c r="F33" s="66"/>
      <c r="G33" s="66"/>
      <c r="H33" s="66"/>
      <c r="I33" s="66"/>
      <c r="J33" s="66"/>
      <c r="K33" s="66"/>
      <c r="L33" s="66"/>
      <c r="M33" s="66"/>
      <c r="N33" s="66"/>
      <c r="O33" s="66"/>
      <c r="P33" s="66"/>
      <c r="Q33" s="66"/>
      <c r="R33" s="66"/>
      <c r="S33" s="66"/>
      <c r="T33" s="66"/>
      <c r="U33" s="66"/>
      <c r="V33" s="66"/>
      <c r="W33" s="66"/>
    </row>
    <row r="34" spans="1:23" x14ac:dyDescent="0.35">
      <c r="B34" s="248">
        <v>1985</v>
      </c>
      <c r="C34" s="259">
        <v>0</v>
      </c>
      <c r="D34" s="66"/>
      <c r="E34" s="66"/>
      <c r="F34" s="66"/>
      <c r="G34" s="66"/>
      <c r="H34" s="66"/>
      <c r="I34" s="66"/>
      <c r="J34" s="66"/>
      <c r="K34" s="66"/>
      <c r="L34" s="66"/>
      <c r="M34" s="66"/>
      <c r="N34" s="66"/>
      <c r="O34" s="66"/>
      <c r="P34" s="66"/>
      <c r="Q34" s="66"/>
      <c r="R34" s="66"/>
      <c r="S34" s="66"/>
      <c r="T34" s="66"/>
      <c r="U34" s="66"/>
      <c r="V34" s="66"/>
      <c r="W34" s="66"/>
    </row>
    <row r="35" spans="1:23" x14ac:dyDescent="0.35">
      <c r="B35" s="248">
        <v>1986</v>
      </c>
      <c r="C35" s="259">
        <v>1</v>
      </c>
      <c r="D35" s="66"/>
      <c r="E35" s="66"/>
      <c r="F35" s="66"/>
      <c r="G35" s="66"/>
      <c r="H35" s="66"/>
      <c r="I35" s="66"/>
      <c r="J35" s="66"/>
      <c r="K35" s="66"/>
      <c r="L35" s="66"/>
      <c r="M35" s="66"/>
      <c r="N35" s="66"/>
      <c r="O35" s="66"/>
      <c r="P35" s="66"/>
      <c r="Q35" s="66"/>
      <c r="R35" s="66"/>
      <c r="S35" s="66"/>
      <c r="T35" s="66"/>
      <c r="U35" s="66"/>
      <c r="V35" s="66"/>
      <c r="W35" s="66"/>
    </row>
    <row r="36" spans="1:23" x14ac:dyDescent="0.35">
      <c r="B36" s="248">
        <v>1987</v>
      </c>
      <c r="C36" s="259">
        <v>4</v>
      </c>
      <c r="D36" s="66"/>
      <c r="E36" s="66"/>
      <c r="F36" s="66"/>
      <c r="G36" s="66"/>
      <c r="H36" s="66"/>
      <c r="I36" s="66"/>
      <c r="J36" s="66"/>
      <c r="K36" s="66"/>
      <c r="L36" s="66"/>
      <c r="M36" s="66"/>
      <c r="N36" s="66"/>
      <c r="O36" s="66"/>
      <c r="P36" s="66"/>
      <c r="Q36" s="66"/>
      <c r="R36" s="66"/>
      <c r="S36" s="66"/>
      <c r="T36" s="66"/>
      <c r="U36" s="66"/>
      <c r="V36" s="66"/>
      <c r="W36" s="66"/>
    </row>
    <row r="37" spans="1:23" x14ac:dyDescent="0.35">
      <c r="B37" s="248">
        <v>1988</v>
      </c>
      <c r="C37" s="259">
        <v>3</v>
      </c>
      <c r="D37" s="66"/>
      <c r="E37" s="66"/>
      <c r="F37" s="66"/>
      <c r="G37" s="66"/>
      <c r="H37" s="66"/>
      <c r="I37" s="66"/>
      <c r="J37" s="66"/>
      <c r="K37" s="66"/>
      <c r="L37" s="66"/>
      <c r="M37" s="66"/>
      <c r="N37" s="66"/>
      <c r="O37" s="66"/>
      <c r="P37" s="66"/>
      <c r="Q37" s="66"/>
      <c r="R37" s="66"/>
      <c r="S37" s="66"/>
      <c r="T37" s="66"/>
      <c r="U37" s="66"/>
      <c r="V37" s="66"/>
      <c r="W37" s="66"/>
    </row>
    <row r="38" spans="1:23" x14ac:dyDescent="0.35">
      <c r="B38" s="248">
        <v>1989</v>
      </c>
      <c r="C38" s="259">
        <v>0</v>
      </c>
      <c r="D38" s="66"/>
      <c r="E38" s="66"/>
      <c r="F38" s="66"/>
      <c r="G38" s="66"/>
      <c r="H38" s="66"/>
      <c r="I38" s="66"/>
      <c r="J38" s="66"/>
      <c r="K38" s="66"/>
      <c r="L38" s="66"/>
      <c r="M38" s="66"/>
      <c r="N38" s="66"/>
      <c r="O38" s="66"/>
      <c r="P38" s="66"/>
      <c r="Q38" s="66"/>
      <c r="R38" s="66"/>
      <c r="S38" s="66"/>
      <c r="T38" s="66"/>
      <c r="U38" s="66"/>
      <c r="V38" s="66"/>
      <c r="W38" s="66"/>
    </row>
    <row r="39" spans="1:23" x14ac:dyDescent="0.35">
      <c r="B39" s="248">
        <v>1990</v>
      </c>
      <c r="C39" s="259">
        <v>0</v>
      </c>
      <c r="D39" s="66"/>
      <c r="E39" s="66"/>
      <c r="F39" s="66"/>
      <c r="G39" s="66"/>
      <c r="H39" s="66"/>
      <c r="I39" s="66"/>
      <c r="J39" s="66"/>
      <c r="K39" s="66"/>
      <c r="L39" s="66"/>
      <c r="M39" s="66"/>
      <c r="N39" s="66"/>
      <c r="O39" s="66"/>
      <c r="P39" s="66"/>
      <c r="Q39" s="66"/>
      <c r="R39" s="66"/>
      <c r="S39" s="66"/>
      <c r="T39" s="66"/>
      <c r="U39" s="66"/>
      <c r="V39" s="66"/>
      <c r="W39" s="66"/>
    </row>
    <row r="40" spans="1:23" x14ac:dyDescent="0.35">
      <c r="B40" s="248">
        <v>1991</v>
      </c>
      <c r="C40" s="259">
        <v>6</v>
      </c>
      <c r="D40" s="66"/>
      <c r="E40" s="66"/>
      <c r="G40" s="66"/>
      <c r="H40" s="66"/>
      <c r="I40" s="66"/>
      <c r="J40" s="66"/>
      <c r="K40" s="66"/>
      <c r="L40" s="66"/>
      <c r="M40" s="66"/>
      <c r="N40" s="66"/>
      <c r="O40" s="66"/>
      <c r="P40" s="66"/>
      <c r="Q40" s="66"/>
      <c r="R40" s="66"/>
      <c r="S40" s="66"/>
      <c r="T40" s="66"/>
      <c r="U40" s="66"/>
      <c r="V40" s="66"/>
      <c r="W40" s="66"/>
    </row>
    <row r="41" spans="1:23" x14ac:dyDescent="0.35">
      <c r="B41" s="248">
        <v>1992</v>
      </c>
      <c r="C41" s="259">
        <v>6</v>
      </c>
      <c r="D41" s="66"/>
      <c r="E41" s="66"/>
      <c r="F41" s="66"/>
      <c r="G41" s="66"/>
      <c r="H41" s="66"/>
      <c r="I41" s="66"/>
      <c r="J41" s="66"/>
      <c r="K41" s="66"/>
      <c r="L41" s="66"/>
      <c r="M41" s="66"/>
      <c r="N41" s="66"/>
      <c r="O41" s="66"/>
      <c r="P41" s="66"/>
      <c r="Q41" s="66"/>
      <c r="R41" s="66"/>
      <c r="S41" s="66"/>
      <c r="T41" s="66"/>
      <c r="U41" s="66"/>
      <c r="V41" s="66"/>
      <c r="W41" s="66"/>
    </row>
    <row r="42" spans="1:23" x14ac:dyDescent="0.35">
      <c r="B42" s="248">
        <v>1993</v>
      </c>
      <c r="C42" s="259">
        <v>3</v>
      </c>
      <c r="D42" s="66"/>
      <c r="E42" s="66"/>
      <c r="F42" s="66"/>
      <c r="G42" s="66"/>
      <c r="H42" s="66"/>
      <c r="I42" s="66"/>
      <c r="J42" s="66"/>
      <c r="K42" s="66"/>
      <c r="L42" s="66"/>
      <c r="M42" s="66"/>
      <c r="N42" s="66"/>
      <c r="O42" s="66"/>
      <c r="P42" s="66"/>
      <c r="Q42" s="66"/>
      <c r="R42" s="66"/>
      <c r="S42" s="66"/>
      <c r="T42" s="66"/>
      <c r="U42" s="66"/>
      <c r="V42" s="66"/>
      <c r="W42" s="66"/>
    </row>
    <row r="43" spans="1:23" x14ac:dyDescent="0.35">
      <c r="B43" s="248">
        <v>1994</v>
      </c>
      <c r="C43" s="260">
        <v>7</v>
      </c>
      <c r="D43" s="66"/>
      <c r="E43" s="66"/>
      <c r="F43" s="66"/>
      <c r="G43" s="66"/>
      <c r="H43" s="66"/>
      <c r="I43" s="66"/>
      <c r="J43" s="66"/>
      <c r="K43" s="66"/>
      <c r="L43" s="66"/>
      <c r="M43" s="66"/>
      <c r="N43" s="66"/>
      <c r="O43" s="66"/>
      <c r="P43" s="66"/>
      <c r="Q43" s="66"/>
      <c r="R43" s="66"/>
      <c r="S43" s="66"/>
      <c r="T43" s="66"/>
      <c r="U43" s="66"/>
      <c r="V43" s="66"/>
      <c r="W43" s="66"/>
    </row>
    <row r="44" spans="1:23" x14ac:dyDescent="0.35">
      <c r="A44" s="194" t="s">
        <v>391</v>
      </c>
      <c r="B44" s="116">
        <v>1995</v>
      </c>
      <c r="C44" s="261">
        <v>10</v>
      </c>
      <c r="D44" s="66"/>
      <c r="E44" s="66"/>
      <c r="F44" s="66"/>
      <c r="G44" s="66"/>
      <c r="H44" s="66"/>
      <c r="I44" s="66"/>
      <c r="J44" s="66"/>
      <c r="K44" s="66"/>
      <c r="L44" s="66"/>
      <c r="M44" s="66"/>
      <c r="N44" s="66"/>
      <c r="O44" s="66"/>
      <c r="P44" s="66"/>
      <c r="Q44" s="66"/>
      <c r="R44" s="66"/>
      <c r="S44" s="66"/>
      <c r="T44" s="66"/>
      <c r="U44" s="66"/>
      <c r="V44" s="66"/>
      <c r="W44" s="66"/>
    </row>
    <row r="45" spans="1:23" x14ac:dyDescent="0.35">
      <c r="B45" s="116">
        <v>1996</v>
      </c>
      <c r="C45" s="261">
        <v>5</v>
      </c>
      <c r="D45" s="66"/>
      <c r="E45" s="66"/>
      <c r="F45" s="66"/>
      <c r="G45" s="66"/>
      <c r="H45" s="66"/>
      <c r="I45" s="66"/>
      <c r="J45" s="66"/>
      <c r="K45" s="66"/>
      <c r="L45" s="66"/>
      <c r="M45" s="66"/>
      <c r="N45" s="66"/>
      <c r="O45" s="66"/>
      <c r="P45" s="66"/>
      <c r="Q45" s="66"/>
      <c r="R45" s="66"/>
      <c r="S45" s="66"/>
      <c r="T45" s="66"/>
      <c r="U45" s="66"/>
      <c r="V45" s="66"/>
      <c r="W45" s="66"/>
    </row>
    <row r="46" spans="1:23" x14ac:dyDescent="0.35">
      <c r="B46" s="116">
        <v>1997</v>
      </c>
      <c r="C46" s="262">
        <v>10</v>
      </c>
      <c r="D46" s="66"/>
      <c r="E46" s="66"/>
      <c r="F46" s="66"/>
      <c r="G46" s="66"/>
      <c r="H46" s="66"/>
      <c r="I46" s="66"/>
      <c r="J46" s="66"/>
      <c r="K46" s="66"/>
      <c r="L46" s="66"/>
      <c r="M46" s="66"/>
      <c r="N46" s="66"/>
      <c r="O46" s="66"/>
      <c r="P46" s="66"/>
      <c r="Q46" s="66"/>
      <c r="R46" s="66"/>
      <c r="S46" s="66"/>
      <c r="T46" s="66"/>
      <c r="U46" s="66"/>
      <c r="V46" s="66"/>
      <c r="W46" s="66"/>
    </row>
    <row r="47" spans="1:23" x14ac:dyDescent="0.35">
      <c r="B47" s="116">
        <v>1998</v>
      </c>
      <c r="C47" s="262">
        <v>8</v>
      </c>
      <c r="D47" s="66"/>
      <c r="E47" s="66"/>
      <c r="F47" s="66"/>
      <c r="G47" s="66"/>
      <c r="H47" s="66"/>
      <c r="I47" s="66"/>
      <c r="J47" s="66"/>
      <c r="K47" s="66"/>
      <c r="L47" s="66"/>
      <c r="M47" s="66"/>
      <c r="N47" s="66"/>
      <c r="O47" s="66"/>
      <c r="P47" s="66"/>
      <c r="Q47" s="66"/>
      <c r="R47" s="66"/>
      <c r="S47" s="66"/>
      <c r="T47" s="66"/>
      <c r="U47" s="66"/>
      <c r="V47" s="66"/>
      <c r="W47" s="66"/>
    </row>
    <row r="48" spans="1:23" x14ac:dyDescent="0.35">
      <c r="B48" s="116">
        <v>1999</v>
      </c>
      <c r="C48" s="262">
        <v>5</v>
      </c>
      <c r="D48" s="66"/>
      <c r="E48" s="66"/>
      <c r="F48" s="66"/>
      <c r="G48" s="66"/>
      <c r="H48" s="66"/>
      <c r="I48" s="66"/>
      <c r="J48" s="66"/>
      <c r="K48" s="66"/>
      <c r="L48" s="66"/>
      <c r="M48" s="66"/>
      <c r="N48" s="66"/>
      <c r="O48" s="66"/>
      <c r="P48" s="66"/>
      <c r="Q48" s="66"/>
      <c r="R48" s="66"/>
      <c r="S48" s="66"/>
      <c r="T48" s="66"/>
      <c r="U48" s="66"/>
      <c r="V48" s="66"/>
      <c r="W48" s="66"/>
    </row>
    <row r="49" spans="2:23" x14ac:dyDescent="0.35">
      <c r="B49" s="116">
        <v>2000</v>
      </c>
      <c r="C49" s="262">
        <v>5</v>
      </c>
      <c r="D49" s="66"/>
      <c r="E49" s="66"/>
      <c r="F49" s="66"/>
      <c r="G49" s="66"/>
      <c r="H49" s="66"/>
      <c r="I49" s="66"/>
      <c r="J49" s="66"/>
      <c r="K49" s="66"/>
      <c r="L49" s="66"/>
      <c r="M49" s="66"/>
      <c r="N49" s="66"/>
      <c r="O49" s="66"/>
      <c r="P49" s="66"/>
      <c r="Q49" s="66"/>
      <c r="R49" s="66"/>
      <c r="S49" s="66"/>
      <c r="T49" s="66"/>
      <c r="U49" s="66"/>
      <c r="V49" s="66"/>
      <c r="W49" s="66"/>
    </row>
    <row r="50" spans="2:23" x14ac:dyDescent="0.35">
      <c r="B50" s="116">
        <v>2001</v>
      </c>
      <c r="C50" s="262">
        <v>8</v>
      </c>
      <c r="D50" s="66"/>
      <c r="E50" s="66"/>
      <c r="F50" s="66"/>
      <c r="G50" s="66"/>
      <c r="H50" s="66"/>
      <c r="I50" s="66"/>
      <c r="J50" s="66"/>
      <c r="K50" s="66"/>
      <c r="L50" s="66"/>
      <c r="M50" s="66"/>
      <c r="N50" s="66"/>
      <c r="O50" s="66"/>
      <c r="P50" s="66"/>
      <c r="Q50" s="66"/>
      <c r="R50" s="66"/>
      <c r="S50" s="66"/>
      <c r="T50" s="66"/>
      <c r="U50" s="66"/>
      <c r="V50" s="66"/>
      <c r="W50" s="66"/>
    </row>
    <row r="51" spans="2:23" x14ac:dyDescent="0.35">
      <c r="B51" s="116">
        <v>2007</v>
      </c>
      <c r="C51" s="262">
        <v>42</v>
      </c>
      <c r="D51" s="66"/>
      <c r="E51" s="66"/>
      <c r="F51" s="66"/>
      <c r="G51" s="66"/>
      <c r="H51" s="66"/>
      <c r="I51" s="66"/>
      <c r="J51" s="66"/>
      <c r="K51" s="66"/>
      <c r="L51" s="66"/>
      <c r="M51" s="66"/>
      <c r="N51" s="66"/>
      <c r="O51" s="66"/>
      <c r="P51" s="66"/>
      <c r="Q51" s="66"/>
      <c r="R51" s="66"/>
      <c r="S51" s="66"/>
      <c r="T51" s="66"/>
      <c r="U51" s="66"/>
      <c r="V51" s="66"/>
      <c r="W51" s="66"/>
    </row>
    <row r="52" spans="2:23" x14ac:dyDescent="0.35">
      <c r="B52" s="116">
        <v>2008</v>
      </c>
      <c r="C52" s="262">
        <v>35</v>
      </c>
      <c r="S52" s="66"/>
      <c r="T52" s="66"/>
      <c r="U52" s="66"/>
      <c r="V52" s="66"/>
      <c r="W52" s="66"/>
    </row>
    <row r="53" spans="2:23" x14ac:dyDescent="0.35">
      <c r="B53" s="116">
        <v>2009</v>
      </c>
      <c r="C53" s="262">
        <v>33</v>
      </c>
      <c r="S53" s="66"/>
      <c r="T53" s="66"/>
      <c r="U53" s="66"/>
      <c r="V53" s="66"/>
      <c r="W53" s="66"/>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showZeros="0" workbookViewId="0">
      <selection activeCell="R1" sqref="R1"/>
    </sheetView>
  </sheetViews>
  <sheetFormatPr defaultRowHeight="14.5" x14ac:dyDescent="0.35"/>
  <cols>
    <col min="1" max="1" width="15.81640625" customWidth="1"/>
  </cols>
  <sheetData>
    <row r="1" spans="1:16" x14ac:dyDescent="0.35">
      <c r="A1" s="30" t="s">
        <v>780</v>
      </c>
    </row>
    <row r="2" spans="1:16" x14ac:dyDescent="0.35">
      <c r="O2" s="66"/>
    </row>
    <row r="3" spans="1:16" x14ac:dyDescent="0.35">
      <c r="O3" s="264"/>
    </row>
    <row r="4" spans="1:16" x14ac:dyDescent="0.35">
      <c r="O4" s="264"/>
    </row>
    <row r="5" spans="1:16" x14ac:dyDescent="0.35">
      <c r="O5" s="66"/>
    </row>
    <row r="6" spans="1:16" x14ac:dyDescent="0.35">
      <c r="O6" s="66"/>
    </row>
    <row r="7" spans="1:16" x14ac:dyDescent="0.35">
      <c r="O7" s="66"/>
    </row>
    <row r="8" spans="1:16" s="66" customFormat="1" x14ac:dyDescent="0.35"/>
    <row r="9" spans="1:16" s="66" customFormat="1" x14ac:dyDescent="0.35"/>
    <row r="10" spans="1:16" x14ac:dyDescent="0.35">
      <c r="O10" s="66"/>
    </row>
    <row r="11" spans="1:16" x14ac:dyDescent="0.35">
      <c r="B11" s="66"/>
      <c r="C11" s="66"/>
      <c r="D11" s="66"/>
      <c r="E11" s="66"/>
      <c r="F11" s="66"/>
      <c r="G11" s="66"/>
      <c r="H11" s="66"/>
      <c r="I11" s="66"/>
      <c r="J11" s="66"/>
      <c r="K11" s="66"/>
      <c r="L11" s="66"/>
      <c r="M11" s="66"/>
      <c r="N11" s="66"/>
      <c r="O11" s="66"/>
    </row>
    <row r="12" spans="1:16" x14ac:dyDescent="0.35">
      <c r="B12" s="66"/>
      <c r="C12" s="66"/>
      <c r="D12" s="66"/>
      <c r="E12" s="66"/>
      <c r="F12" s="66"/>
      <c r="G12" s="66"/>
      <c r="H12" s="66"/>
      <c r="I12" s="66"/>
      <c r="J12" s="66"/>
      <c r="K12" s="66"/>
      <c r="L12" s="66"/>
      <c r="M12" s="66"/>
      <c r="N12" s="66"/>
      <c r="O12" s="66"/>
    </row>
    <row r="13" spans="1:16" x14ac:dyDescent="0.35">
      <c r="B13" s="66"/>
      <c r="C13" s="66"/>
      <c r="D13" s="66"/>
      <c r="E13" s="66"/>
      <c r="F13" s="66"/>
      <c r="G13" s="66"/>
      <c r="H13" s="66"/>
      <c r="I13" s="66"/>
      <c r="J13" s="66"/>
      <c r="K13" s="66"/>
      <c r="L13" s="66"/>
      <c r="M13" s="66"/>
      <c r="N13" s="66"/>
      <c r="O13" s="66"/>
    </row>
    <row r="14" spans="1:16" x14ac:dyDescent="0.35">
      <c r="B14" s="30" t="s">
        <v>1307</v>
      </c>
      <c r="O14" s="66"/>
    </row>
    <row r="15" spans="1:16" x14ac:dyDescent="0.35">
      <c r="B15" s="66"/>
      <c r="C15" s="66"/>
      <c r="D15" s="66"/>
      <c r="E15" s="66"/>
      <c r="F15" s="66"/>
      <c r="G15" s="66"/>
      <c r="H15" s="66"/>
      <c r="I15" s="66"/>
      <c r="J15" s="66"/>
      <c r="K15" s="66"/>
      <c r="L15" s="66"/>
      <c r="M15" s="66"/>
      <c r="N15" s="66"/>
      <c r="O15" s="66"/>
    </row>
    <row r="16" spans="1:16" x14ac:dyDescent="0.35">
      <c r="B16" s="777" t="s">
        <v>781</v>
      </c>
      <c r="C16" s="69"/>
      <c r="D16" s="69"/>
      <c r="E16" s="69"/>
      <c r="F16" s="69"/>
      <c r="G16" s="69"/>
      <c r="H16" s="69"/>
      <c r="I16" s="69"/>
      <c r="J16" s="69"/>
      <c r="K16" s="69"/>
      <c r="L16" s="69"/>
      <c r="M16" s="69"/>
      <c r="N16" s="69"/>
      <c r="O16" s="69"/>
      <c r="P16" s="69"/>
    </row>
    <row r="17" spans="1:21" x14ac:dyDescent="0.35">
      <c r="B17" s="468"/>
      <c r="C17" s="114" t="s">
        <v>0</v>
      </c>
      <c r="D17" s="114" t="s">
        <v>1</v>
      </c>
      <c r="E17" s="114" t="s">
        <v>2</v>
      </c>
      <c r="F17" s="114" t="s">
        <v>3</v>
      </c>
      <c r="G17" s="114" t="s">
        <v>4</v>
      </c>
      <c r="H17" s="114" t="s">
        <v>5</v>
      </c>
      <c r="I17" s="114" t="s">
        <v>6</v>
      </c>
      <c r="J17" s="114" t="s">
        <v>7</v>
      </c>
      <c r="K17" s="114" t="s">
        <v>8</v>
      </c>
      <c r="L17" s="114" t="s">
        <v>9</v>
      </c>
      <c r="M17" s="114" t="s">
        <v>10</v>
      </c>
      <c r="N17" s="114" t="s">
        <v>11</v>
      </c>
      <c r="O17" s="192" t="s">
        <v>306</v>
      </c>
      <c r="P17" s="69"/>
    </row>
    <row r="18" spans="1:21" x14ac:dyDescent="0.35">
      <c r="A18" s="75" t="s">
        <v>306</v>
      </c>
      <c r="B18" s="104" t="s">
        <v>776</v>
      </c>
      <c r="C18" s="114">
        <f>+C23+C28</f>
        <v>1</v>
      </c>
      <c r="D18" s="114">
        <f t="shared" ref="D18:N18" si="0">+D23+D28</f>
        <v>1</v>
      </c>
      <c r="E18" s="114">
        <f t="shared" si="0"/>
        <v>0</v>
      </c>
      <c r="F18" s="114">
        <f t="shared" si="0"/>
        <v>0</v>
      </c>
      <c r="G18" s="114">
        <f t="shared" si="0"/>
        <v>0</v>
      </c>
      <c r="H18" s="114">
        <f t="shared" si="0"/>
        <v>0</v>
      </c>
      <c r="I18" s="114">
        <f t="shared" si="0"/>
        <v>0</v>
      </c>
      <c r="J18" s="114">
        <f t="shared" si="0"/>
        <v>0</v>
      </c>
      <c r="K18" s="114">
        <f t="shared" si="0"/>
        <v>0</v>
      </c>
      <c r="L18" s="114">
        <f t="shared" si="0"/>
        <v>0</v>
      </c>
      <c r="M18" s="114">
        <f t="shared" si="0"/>
        <v>0</v>
      </c>
      <c r="N18" s="114">
        <f t="shared" si="0"/>
        <v>0</v>
      </c>
      <c r="O18" s="192">
        <f>+SUM(C18:N18)</f>
        <v>2</v>
      </c>
      <c r="P18" s="69"/>
    </row>
    <row r="19" spans="1:21" x14ac:dyDescent="0.35">
      <c r="A19" s="306"/>
      <c r="B19" s="104" t="s">
        <v>777</v>
      </c>
      <c r="C19" s="114">
        <f>+C24+C29</f>
        <v>13</v>
      </c>
      <c r="D19" s="114">
        <f t="shared" ref="D19:N19" si="1">+D24+D29</f>
        <v>12</v>
      </c>
      <c r="E19" s="114">
        <f t="shared" si="1"/>
        <v>3</v>
      </c>
      <c r="F19" s="114">
        <f t="shared" si="1"/>
        <v>0</v>
      </c>
      <c r="G19" s="114">
        <f t="shared" si="1"/>
        <v>1</v>
      </c>
      <c r="H19" s="114">
        <f t="shared" si="1"/>
        <v>0</v>
      </c>
      <c r="I19" s="114">
        <f t="shared" si="1"/>
        <v>0</v>
      </c>
      <c r="J19" s="114">
        <f t="shared" si="1"/>
        <v>0</v>
      </c>
      <c r="K19" s="114">
        <f t="shared" si="1"/>
        <v>0</v>
      </c>
      <c r="L19" s="114">
        <f t="shared" si="1"/>
        <v>0</v>
      </c>
      <c r="M19" s="114">
        <f t="shared" si="1"/>
        <v>1</v>
      </c>
      <c r="N19" s="114">
        <f t="shared" si="1"/>
        <v>5</v>
      </c>
      <c r="O19" s="192">
        <f t="shared" ref="O19:O32" si="2">+SUM(C19:N19)</f>
        <v>35</v>
      </c>
      <c r="P19" s="106"/>
      <c r="Q19" s="34"/>
      <c r="R19" s="34"/>
      <c r="S19" s="34"/>
      <c r="T19" s="34"/>
      <c r="U19" s="34"/>
    </row>
    <row r="20" spans="1:21" x14ac:dyDescent="0.35">
      <c r="A20" s="306"/>
      <c r="B20" s="5" t="s">
        <v>778</v>
      </c>
      <c r="C20" s="585">
        <f>+C25+C30</f>
        <v>0</v>
      </c>
      <c r="D20" s="585">
        <f t="shared" ref="D20:N20" si="3">+D25+D30</f>
        <v>2</v>
      </c>
      <c r="E20" s="585">
        <f t="shared" si="3"/>
        <v>0</v>
      </c>
      <c r="F20" s="585">
        <f t="shared" si="3"/>
        <v>1</v>
      </c>
      <c r="G20" s="585">
        <f t="shared" si="3"/>
        <v>0</v>
      </c>
      <c r="H20" s="585">
        <f t="shared" si="3"/>
        <v>0</v>
      </c>
      <c r="I20" s="585">
        <f t="shared" si="3"/>
        <v>0</v>
      </c>
      <c r="J20" s="585">
        <f t="shared" si="3"/>
        <v>0</v>
      </c>
      <c r="K20" s="585">
        <f t="shared" si="3"/>
        <v>0</v>
      </c>
      <c r="L20" s="585">
        <f t="shared" si="3"/>
        <v>0</v>
      </c>
      <c r="M20" s="585">
        <f t="shared" si="3"/>
        <v>0</v>
      </c>
      <c r="N20" s="585">
        <f t="shared" si="3"/>
        <v>0</v>
      </c>
      <c r="O20" s="192">
        <f t="shared" si="2"/>
        <v>3</v>
      </c>
    </row>
    <row r="21" spans="1:21" x14ac:dyDescent="0.35">
      <c r="A21" s="306"/>
      <c r="B21" s="5" t="s">
        <v>779</v>
      </c>
      <c r="C21" s="585">
        <f>+C26+C31</f>
        <v>3</v>
      </c>
      <c r="D21" s="585">
        <f t="shared" ref="D21:N21" si="4">+D26+D31</f>
        <v>0</v>
      </c>
      <c r="E21" s="585">
        <f t="shared" si="4"/>
        <v>0</v>
      </c>
      <c r="F21" s="585">
        <f t="shared" si="4"/>
        <v>0</v>
      </c>
      <c r="G21" s="585">
        <f t="shared" si="4"/>
        <v>0</v>
      </c>
      <c r="H21" s="585">
        <f t="shared" si="4"/>
        <v>0</v>
      </c>
      <c r="I21" s="585">
        <f t="shared" si="4"/>
        <v>0</v>
      </c>
      <c r="J21" s="585">
        <f t="shared" si="4"/>
        <v>0</v>
      </c>
      <c r="K21" s="585">
        <f t="shared" si="4"/>
        <v>0</v>
      </c>
      <c r="L21" s="585">
        <f t="shared" si="4"/>
        <v>2</v>
      </c>
      <c r="M21" s="585">
        <f t="shared" si="4"/>
        <v>2</v>
      </c>
      <c r="N21" s="585">
        <f t="shared" si="4"/>
        <v>4</v>
      </c>
      <c r="O21" s="192">
        <f t="shared" si="2"/>
        <v>11</v>
      </c>
    </row>
    <row r="22" spans="1:21" x14ac:dyDescent="0.35">
      <c r="A22" s="306"/>
      <c r="B22" s="774" t="s">
        <v>12</v>
      </c>
      <c r="C22" s="778">
        <f t="shared" ref="C22:N22" si="5">+SUM(C18:C21)</f>
        <v>17</v>
      </c>
      <c r="D22" s="778">
        <f t="shared" si="5"/>
        <v>15</v>
      </c>
      <c r="E22" s="778">
        <f t="shared" si="5"/>
        <v>3</v>
      </c>
      <c r="F22" s="778">
        <f t="shared" si="5"/>
        <v>1</v>
      </c>
      <c r="G22" s="778">
        <f t="shared" si="5"/>
        <v>1</v>
      </c>
      <c r="H22" s="778">
        <f t="shared" si="5"/>
        <v>0</v>
      </c>
      <c r="I22" s="778">
        <f t="shared" si="5"/>
        <v>0</v>
      </c>
      <c r="J22" s="778">
        <f t="shared" si="5"/>
        <v>0</v>
      </c>
      <c r="K22" s="778">
        <f t="shared" si="5"/>
        <v>0</v>
      </c>
      <c r="L22" s="778">
        <f t="shared" si="5"/>
        <v>2</v>
      </c>
      <c r="M22" s="778">
        <f t="shared" si="5"/>
        <v>3</v>
      </c>
      <c r="N22" s="778">
        <f t="shared" si="5"/>
        <v>9</v>
      </c>
      <c r="O22" s="192">
        <f t="shared" si="2"/>
        <v>51</v>
      </c>
    </row>
    <row r="23" spans="1:21" x14ac:dyDescent="0.35">
      <c r="A23" s="195" t="s">
        <v>782</v>
      </c>
      <c r="B23" s="775" t="s">
        <v>776</v>
      </c>
      <c r="C23" s="779"/>
      <c r="D23" s="204">
        <v>1</v>
      </c>
      <c r="E23" s="779"/>
      <c r="F23" s="779"/>
      <c r="G23" s="779"/>
      <c r="H23" s="779"/>
      <c r="I23" s="779"/>
      <c r="J23" s="779"/>
      <c r="K23" s="779"/>
      <c r="L23" s="779"/>
      <c r="M23" s="779"/>
      <c r="N23" s="204"/>
      <c r="O23" s="303">
        <f t="shared" si="2"/>
        <v>1</v>
      </c>
    </row>
    <row r="24" spans="1:21" x14ac:dyDescent="0.35">
      <c r="A24" s="43"/>
      <c r="B24" s="775" t="s">
        <v>777</v>
      </c>
      <c r="C24" s="779">
        <v>9</v>
      </c>
      <c r="D24" s="779">
        <v>6</v>
      </c>
      <c r="E24" s="204">
        <v>2</v>
      </c>
      <c r="F24" s="779"/>
      <c r="G24" s="779"/>
      <c r="H24" s="779"/>
      <c r="I24" s="779"/>
      <c r="J24" s="779"/>
      <c r="K24" s="779"/>
      <c r="L24" s="779"/>
      <c r="M24" s="204">
        <v>1</v>
      </c>
      <c r="N24" s="204">
        <v>3</v>
      </c>
      <c r="O24" s="303">
        <f t="shared" si="2"/>
        <v>21</v>
      </c>
    </row>
    <row r="25" spans="1:21" x14ac:dyDescent="0.35">
      <c r="A25" s="43"/>
      <c r="B25" s="775" t="s">
        <v>778</v>
      </c>
      <c r="C25" s="779"/>
      <c r="D25" s="779">
        <v>1</v>
      </c>
      <c r="E25" s="779"/>
      <c r="F25" s="779">
        <v>1</v>
      </c>
      <c r="G25" s="779"/>
      <c r="H25" s="779"/>
      <c r="I25" s="779"/>
      <c r="J25" s="779"/>
      <c r="K25" s="779"/>
      <c r="L25" s="779"/>
      <c r="M25" s="204"/>
      <c r="N25" s="204"/>
      <c r="O25" s="303">
        <f t="shared" si="2"/>
        <v>2</v>
      </c>
    </row>
    <row r="26" spans="1:21" x14ac:dyDescent="0.35">
      <c r="A26" s="43"/>
      <c r="B26" s="775" t="s">
        <v>779</v>
      </c>
      <c r="C26" s="779">
        <v>1</v>
      </c>
      <c r="D26" s="779"/>
      <c r="E26" s="779"/>
      <c r="F26" s="779"/>
      <c r="G26" s="779"/>
      <c r="H26" s="779"/>
      <c r="I26" s="779"/>
      <c r="J26" s="779"/>
      <c r="K26" s="779"/>
      <c r="L26" s="779">
        <v>2</v>
      </c>
      <c r="M26" s="204">
        <v>2</v>
      </c>
      <c r="N26" s="204">
        <v>3</v>
      </c>
      <c r="O26" s="303">
        <f t="shared" si="2"/>
        <v>8</v>
      </c>
    </row>
    <row r="27" spans="1:21" x14ac:dyDescent="0.35">
      <c r="A27" s="306"/>
      <c r="B27" s="775" t="s">
        <v>12</v>
      </c>
      <c r="C27" s="779">
        <f>+SUM(C23:C26)</f>
        <v>10</v>
      </c>
      <c r="D27" s="779">
        <f t="shared" ref="D27:N27" si="6">+SUM(D23:D26)</f>
        <v>8</v>
      </c>
      <c r="E27" s="779">
        <f t="shared" si="6"/>
        <v>2</v>
      </c>
      <c r="F27" s="779">
        <f t="shared" si="6"/>
        <v>1</v>
      </c>
      <c r="G27" s="779">
        <f t="shared" si="6"/>
        <v>0</v>
      </c>
      <c r="H27" s="779">
        <f t="shared" si="6"/>
        <v>0</v>
      </c>
      <c r="I27" s="779">
        <f t="shared" si="6"/>
        <v>0</v>
      </c>
      <c r="J27" s="779">
        <f t="shared" si="6"/>
        <v>0</v>
      </c>
      <c r="K27" s="779">
        <f t="shared" si="6"/>
        <v>0</v>
      </c>
      <c r="L27" s="779">
        <f t="shared" si="6"/>
        <v>2</v>
      </c>
      <c r="M27" s="779">
        <f t="shared" si="6"/>
        <v>3</v>
      </c>
      <c r="N27" s="779">
        <f t="shared" si="6"/>
        <v>6</v>
      </c>
      <c r="O27" s="781">
        <f t="shared" si="2"/>
        <v>32</v>
      </c>
    </row>
    <row r="28" spans="1:21" x14ac:dyDescent="0.35">
      <c r="A28" s="194" t="s">
        <v>1399</v>
      </c>
      <c r="B28" s="776" t="s">
        <v>776</v>
      </c>
      <c r="C28" s="780">
        <v>1</v>
      </c>
      <c r="D28" s="429"/>
      <c r="E28" s="429"/>
      <c r="F28" s="429"/>
      <c r="G28" s="429"/>
      <c r="H28" s="429"/>
      <c r="I28" s="429"/>
      <c r="J28" s="429"/>
      <c r="K28" s="429"/>
      <c r="L28" s="429"/>
      <c r="M28" s="429"/>
      <c r="N28" s="429"/>
      <c r="O28" s="303">
        <f t="shared" si="2"/>
        <v>1</v>
      </c>
    </row>
    <row r="29" spans="1:21" x14ac:dyDescent="0.35">
      <c r="A29" s="116"/>
      <c r="B29" s="776" t="s">
        <v>777</v>
      </c>
      <c r="C29" s="429">
        <v>4</v>
      </c>
      <c r="D29" s="429">
        <v>6</v>
      </c>
      <c r="E29" s="429">
        <v>1</v>
      </c>
      <c r="F29" s="429"/>
      <c r="G29" s="429">
        <v>1</v>
      </c>
      <c r="H29" s="429"/>
      <c r="I29" s="429"/>
      <c r="J29" s="429"/>
      <c r="K29" s="429"/>
      <c r="L29" s="429"/>
      <c r="M29" s="429"/>
      <c r="N29" s="429">
        <v>2</v>
      </c>
      <c r="O29" s="303">
        <f t="shared" si="2"/>
        <v>14</v>
      </c>
    </row>
    <row r="30" spans="1:21" x14ac:dyDescent="0.35">
      <c r="A30" s="116"/>
      <c r="B30" s="776" t="s">
        <v>778</v>
      </c>
      <c r="C30" s="429"/>
      <c r="D30" s="429">
        <v>1</v>
      </c>
      <c r="E30" s="429"/>
      <c r="F30" s="429"/>
      <c r="G30" s="429"/>
      <c r="H30" s="429"/>
      <c r="I30" s="429"/>
      <c r="J30" s="429"/>
      <c r="K30" s="429"/>
      <c r="L30" s="429"/>
      <c r="M30" s="429"/>
      <c r="N30" s="429"/>
      <c r="O30" s="303">
        <f t="shared" si="2"/>
        <v>1</v>
      </c>
    </row>
    <row r="31" spans="1:21" x14ac:dyDescent="0.35">
      <c r="A31" s="116"/>
      <c r="B31" s="776" t="s">
        <v>779</v>
      </c>
      <c r="C31" s="429">
        <v>2</v>
      </c>
      <c r="D31" s="429"/>
      <c r="E31" s="429"/>
      <c r="F31" s="429"/>
      <c r="G31" s="429"/>
      <c r="H31" s="429"/>
      <c r="I31" s="429"/>
      <c r="J31" s="429"/>
      <c r="K31" s="429"/>
      <c r="L31" s="429"/>
      <c r="M31" s="429"/>
      <c r="N31" s="429">
        <v>1</v>
      </c>
      <c r="O31" s="303">
        <f t="shared" si="2"/>
        <v>3</v>
      </c>
    </row>
    <row r="32" spans="1:21" x14ac:dyDescent="0.35">
      <c r="A32" s="306"/>
      <c r="B32" s="776" t="s">
        <v>12</v>
      </c>
      <c r="C32" s="782">
        <f>+SUM(C28:C31)</f>
        <v>7</v>
      </c>
      <c r="D32" s="782">
        <f t="shared" ref="D32:N32" si="7">+SUM(D28:D31)</f>
        <v>7</v>
      </c>
      <c r="E32" s="782">
        <f t="shared" si="7"/>
        <v>1</v>
      </c>
      <c r="F32" s="782">
        <f t="shared" si="7"/>
        <v>0</v>
      </c>
      <c r="G32" s="782">
        <f t="shared" si="7"/>
        <v>1</v>
      </c>
      <c r="H32" s="782">
        <f t="shared" si="7"/>
        <v>0</v>
      </c>
      <c r="I32" s="782">
        <f t="shared" si="7"/>
        <v>0</v>
      </c>
      <c r="J32" s="782">
        <f t="shared" si="7"/>
        <v>0</v>
      </c>
      <c r="K32" s="782">
        <f t="shared" si="7"/>
        <v>0</v>
      </c>
      <c r="L32" s="782">
        <f t="shared" si="7"/>
        <v>0</v>
      </c>
      <c r="M32" s="782">
        <f t="shared" si="7"/>
        <v>0</v>
      </c>
      <c r="N32" s="782">
        <f t="shared" si="7"/>
        <v>3</v>
      </c>
      <c r="O32" s="199">
        <f t="shared" si="2"/>
        <v>19</v>
      </c>
    </row>
    <row r="33" spans="1:16" x14ac:dyDescent="0.35">
      <c r="A33" s="306"/>
      <c r="B33" s="552"/>
      <c r="C33" s="550" t="s">
        <v>0</v>
      </c>
      <c r="D33" s="550" t="s">
        <v>1</v>
      </c>
      <c r="E33" s="550" t="s">
        <v>2</v>
      </c>
      <c r="F33" s="550" t="s">
        <v>3</v>
      </c>
      <c r="G33" s="550" t="s">
        <v>4</v>
      </c>
      <c r="H33" s="550" t="s">
        <v>5</v>
      </c>
      <c r="I33" s="550" t="s">
        <v>6</v>
      </c>
      <c r="J33" s="550" t="s">
        <v>7</v>
      </c>
      <c r="K33" s="550" t="s">
        <v>8</v>
      </c>
      <c r="L33" s="550" t="s">
        <v>9</v>
      </c>
      <c r="M33" s="550" t="s">
        <v>10</v>
      </c>
      <c r="N33" s="550" t="s">
        <v>11</v>
      </c>
      <c r="O33" s="383"/>
      <c r="P33" s="306"/>
    </row>
    <row r="34" spans="1:16" x14ac:dyDescent="0.35">
      <c r="B34" s="543">
        <v>1995</v>
      </c>
      <c r="C34" s="566"/>
      <c r="D34" s="566"/>
      <c r="E34" s="566"/>
      <c r="F34" s="566"/>
      <c r="G34" s="566"/>
      <c r="H34" s="566"/>
      <c r="I34" s="566"/>
      <c r="J34" s="566"/>
      <c r="K34" s="566"/>
      <c r="L34" s="566"/>
      <c r="M34" s="566"/>
      <c r="N34" s="566"/>
    </row>
    <row r="35" spans="1:16" x14ac:dyDescent="0.35">
      <c r="B35" s="543">
        <f>1+B34</f>
        <v>1996</v>
      </c>
      <c r="C35" s="566"/>
      <c r="D35" s="566" t="s">
        <v>41</v>
      </c>
      <c r="E35" s="566"/>
      <c r="F35" s="566"/>
      <c r="G35" s="566"/>
      <c r="H35" s="566"/>
      <c r="I35" s="566"/>
      <c r="J35" s="566"/>
      <c r="K35" s="566"/>
      <c r="L35" s="566"/>
      <c r="M35" s="566"/>
      <c r="N35" s="566"/>
    </row>
    <row r="36" spans="1:16" x14ac:dyDescent="0.35">
      <c r="B36" s="543">
        <f t="shared" ref="B36:B50" si="8">1+B35</f>
        <v>1997</v>
      </c>
      <c r="C36" s="566" t="s">
        <v>1391</v>
      </c>
      <c r="D36" s="566"/>
      <c r="E36" s="566"/>
      <c r="F36" s="566"/>
      <c r="G36" s="566"/>
      <c r="H36" s="566"/>
      <c r="I36" s="566"/>
      <c r="J36" s="566"/>
      <c r="K36" s="566"/>
      <c r="L36" s="566"/>
      <c r="M36" s="566"/>
      <c r="N36" s="566"/>
    </row>
    <row r="37" spans="1:16" x14ac:dyDescent="0.35">
      <c r="B37" s="543">
        <f t="shared" si="8"/>
        <v>1998</v>
      </c>
      <c r="C37" s="566" t="s">
        <v>1393</v>
      </c>
      <c r="D37" s="566" t="s">
        <v>1392</v>
      </c>
      <c r="E37" s="566"/>
      <c r="F37" s="566"/>
      <c r="G37" s="566"/>
      <c r="H37" s="566"/>
      <c r="I37" s="566"/>
      <c r="J37" s="566"/>
      <c r="K37" s="566"/>
      <c r="L37" s="566"/>
      <c r="M37" s="566"/>
      <c r="N37" s="566"/>
    </row>
    <row r="38" spans="1:16" x14ac:dyDescent="0.35">
      <c r="B38" s="543">
        <f t="shared" si="8"/>
        <v>1999</v>
      </c>
      <c r="C38" s="566"/>
      <c r="D38" s="566"/>
      <c r="E38" s="566"/>
      <c r="F38" s="566"/>
      <c r="G38" s="566"/>
      <c r="H38" s="566"/>
      <c r="I38" s="566"/>
      <c r="J38" s="566"/>
      <c r="K38" s="566"/>
      <c r="L38" s="566"/>
      <c r="M38" s="566"/>
      <c r="N38" s="566"/>
    </row>
    <row r="39" spans="1:16" x14ac:dyDescent="0.35">
      <c r="B39" s="543">
        <f t="shared" si="8"/>
        <v>2000</v>
      </c>
      <c r="C39" s="566"/>
      <c r="D39" s="566" t="s">
        <v>1394</v>
      </c>
      <c r="E39" s="566"/>
      <c r="F39" s="566"/>
      <c r="G39" s="566"/>
      <c r="H39" s="566"/>
      <c r="I39" s="566"/>
      <c r="J39" s="566"/>
      <c r="K39" s="566"/>
      <c r="L39" s="566"/>
      <c r="M39" s="566"/>
      <c r="N39" s="566"/>
    </row>
    <row r="40" spans="1:16" x14ac:dyDescent="0.35">
      <c r="B40" s="543">
        <f t="shared" si="8"/>
        <v>2001</v>
      </c>
      <c r="C40" s="566"/>
      <c r="D40" s="566"/>
      <c r="E40" s="566"/>
      <c r="F40" s="566"/>
      <c r="G40" s="566"/>
      <c r="H40" s="566"/>
      <c r="I40" s="566"/>
      <c r="J40" s="566"/>
      <c r="K40" s="566"/>
      <c r="L40" s="566"/>
      <c r="M40" s="566"/>
      <c r="N40" s="566"/>
    </row>
    <row r="41" spans="1:16" x14ac:dyDescent="0.35">
      <c r="B41" s="543">
        <f t="shared" si="8"/>
        <v>2002</v>
      </c>
      <c r="C41" s="566"/>
      <c r="D41" s="566" t="s">
        <v>1392</v>
      </c>
      <c r="E41" s="566"/>
      <c r="F41" s="566"/>
      <c r="G41" s="566"/>
      <c r="H41" s="566"/>
      <c r="I41" s="566"/>
      <c r="J41" s="566"/>
      <c r="K41" s="566"/>
      <c r="L41" s="566"/>
      <c r="M41" s="566"/>
      <c r="N41" s="566"/>
    </row>
    <row r="42" spans="1:16" x14ac:dyDescent="0.35">
      <c r="B42" s="543">
        <f t="shared" si="8"/>
        <v>2003</v>
      </c>
      <c r="C42" s="566"/>
      <c r="D42" s="566"/>
      <c r="E42" s="566" t="s">
        <v>1392</v>
      </c>
      <c r="F42" s="566"/>
      <c r="G42" s="566"/>
      <c r="H42" s="566"/>
      <c r="I42" s="566"/>
      <c r="J42" s="566"/>
      <c r="K42" s="566"/>
      <c r="L42" s="566"/>
      <c r="M42" s="566"/>
      <c r="N42" s="566"/>
    </row>
    <row r="43" spans="1:16" x14ac:dyDescent="0.35">
      <c r="B43" s="543">
        <f t="shared" si="8"/>
        <v>2004</v>
      </c>
      <c r="C43" s="566"/>
      <c r="D43" s="566"/>
      <c r="E43" s="566"/>
      <c r="F43" s="566"/>
      <c r="G43" s="566"/>
      <c r="H43" s="566"/>
      <c r="I43" s="566"/>
      <c r="J43" s="566"/>
      <c r="K43" s="566"/>
      <c r="L43" s="566"/>
      <c r="M43" s="566"/>
      <c r="N43" s="566" t="s">
        <v>40</v>
      </c>
    </row>
    <row r="44" spans="1:16" x14ac:dyDescent="0.35">
      <c r="B44" s="543">
        <f t="shared" si="8"/>
        <v>2005</v>
      </c>
      <c r="C44" s="566"/>
      <c r="D44" s="566" t="s">
        <v>1392</v>
      </c>
      <c r="E44" s="566"/>
      <c r="F44" s="566"/>
      <c r="G44" s="566"/>
      <c r="H44" s="566"/>
      <c r="I44" s="566"/>
      <c r="J44" s="566"/>
      <c r="K44" s="566"/>
      <c r="L44" s="566"/>
      <c r="M44" s="566"/>
      <c r="N44" s="566"/>
    </row>
    <row r="45" spans="1:16" x14ac:dyDescent="0.35">
      <c r="B45" s="543">
        <f t="shared" si="8"/>
        <v>2006</v>
      </c>
      <c r="C45" s="566"/>
      <c r="D45" s="566"/>
      <c r="E45" s="566"/>
      <c r="F45" s="566"/>
      <c r="G45" s="566"/>
      <c r="H45" s="566"/>
      <c r="I45" s="566"/>
      <c r="J45" s="566"/>
      <c r="K45" s="566"/>
      <c r="L45" s="566"/>
      <c r="M45" s="566"/>
      <c r="N45" s="566" t="s">
        <v>1392</v>
      </c>
    </row>
    <row r="46" spans="1:16" x14ac:dyDescent="0.35">
      <c r="B46" s="543">
        <f t="shared" si="8"/>
        <v>2007</v>
      </c>
      <c r="C46" s="566"/>
      <c r="D46" s="566"/>
      <c r="E46" s="566"/>
      <c r="F46" s="566"/>
      <c r="G46" s="566" t="s">
        <v>1392</v>
      </c>
      <c r="H46" s="566"/>
      <c r="I46" s="566"/>
      <c r="J46" s="566"/>
      <c r="K46" s="566"/>
      <c r="L46" s="566"/>
      <c r="M46" s="566"/>
      <c r="N46" s="566"/>
    </row>
    <row r="47" spans="1:16" x14ac:dyDescent="0.35">
      <c r="B47" s="543">
        <f t="shared" si="8"/>
        <v>2008</v>
      </c>
      <c r="C47" s="566" t="s">
        <v>1393</v>
      </c>
      <c r="D47" s="566" t="s">
        <v>1392</v>
      </c>
      <c r="E47" s="566"/>
      <c r="F47" s="566"/>
      <c r="G47" s="566"/>
      <c r="H47" s="566"/>
      <c r="I47" s="566"/>
      <c r="J47" s="566"/>
      <c r="K47" s="566"/>
      <c r="L47" s="566"/>
      <c r="M47" s="566"/>
      <c r="N47" s="566"/>
    </row>
    <row r="48" spans="1:16" x14ac:dyDescent="0.35">
      <c r="B48" s="543">
        <f t="shared" si="8"/>
        <v>2009</v>
      </c>
      <c r="C48" s="566"/>
      <c r="D48" s="566"/>
      <c r="E48" s="566"/>
      <c r="F48" s="566"/>
      <c r="G48" s="566"/>
      <c r="H48" s="566"/>
      <c r="I48" s="566"/>
      <c r="J48" s="566"/>
      <c r="K48" s="566"/>
      <c r="L48" s="566"/>
      <c r="M48" s="566"/>
      <c r="N48" s="566"/>
    </row>
    <row r="49" spans="2:14" x14ac:dyDescent="0.35">
      <c r="B49" s="543">
        <f t="shared" si="8"/>
        <v>2010</v>
      </c>
      <c r="C49" s="566"/>
      <c r="D49" s="566"/>
      <c r="E49" s="566"/>
      <c r="F49" s="566"/>
      <c r="G49" s="566"/>
      <c r="H49" s="566"/>
      <c r="I49" s="566"/>
      <c r="J49" s="566"/>
      <c r="K49" s="566"/>
      <c r="L49" s="566"/>
      <c r="M49" s="566"/>
      <c r="N49" s="566"/>
    </row>
    <row r="50" spans="2:14" x14ac:dyDescent="0.35">
      <c r="B50" s="543">
        <f t="shared" si="8"/>
        <v>2011</v>
      </c>
      <c r="C50" s="566"/>
      <c r="D50" s="566"/>
      <c r="E50" s="566"/>
      <c r="F50" s="566"/>
      <c r="G50" s="566"/>
      <c r="H50" s="566"/>
      <c r="I50" s="566"/>
      <c r="J50" s="566"/>
      <c r="K50" s="566"/>
      <c r="L50" s="566"/>
      <c r="M50" s="566"/>
      <c r="N50" s="566" t="s">
        <v>1392</v>
      </c>
    </row>
    <row r="51" spans="2:14" x14ac:dyDescent="0.35">
      <c r="B51" s="543"/>
      <c r="C51" s="566"/>
      <c r="D51" s="566"/>
      <c r="E51" s="566"/>
      <c r="F51" s="566"/>
      <c r="G51" s="566"/>
      <c r="H51" s="566"/>
      <c r="I51" s="566"/>
      <c r="J51" s="566"/>
      <c r="K51" s="566"/>
      <c r="L51" s="566"/>
      <c r="M51" s="566"/>
      <c r="N51" s="566"/>
    </row>
    <row r="52" spans="2:14" x14ac:dyDescent="0.35">
      <c r="B52" s="543"/>
      <c r="C52" s="543" t="s">
        <v>1395</v>
      </c>
      <c r="D52" s="543"/>
      <c r="E52" s="543" t="s">
        <v>1396</v>
      </c>
      <c r="F52" s="543"/>
      <c r="G52" s="543" t="s">
        <v>1397</v>
      </c>
      <c r="H52" s="543"/>
      <c r="I52" s="543" t="s">
        <v>1398</v>
      </c>
      <c r="J52" s="543"/>
      <c r="K52" s="543"/>
      <c r="L52" s="543"/>
      <c r="M52" s="543"/>
      <c r="N52" s="543"/>
    </row>
    <row r="53" spans="2:14" x14ac:dyDescent="0.35">
      <c r="B53" s="66"/>
    </row>
    <row r="54" spans="2:14" x14ac:dyDescent="0.35">
      <c r="B54" s="66"/>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workbookViewId="0">
      <selection activeCell="L23" sqref="L23"/>
    </sheetView>
  </sheetViews>
  <sheetFormatPr defaultRowHeight="14.5" x14ac:dyDescent="0.35"/>
  <sheetData>
    <row r="1" spans="1:16" x14ac:dyDescent="0.35">
      <c r="A1" s="30" t="s">
        <v>783</v>
      </c>
    </row>
    <row r="11" spans="1:16" x14ac:dyDescent="0.35">
      <c r="B11" s="30" t="s">
        <v>1308</v>
      </c>
    </row>
    <row r="12" spans="1:16" x14ac:dyDescent="0.35">
      <c r="B12" s="69"/>
      <c r="C12" s="69"/>
      <c r="D12" s="69"/>
      <c r="E12" s="69"/>
      <c r="F12" s="69"/>
      <c r="G12" s="69"/>
      <c r="H12" s="69"/>
      <c r="I12" s="69"/>
      <c r="J12" s="69"/>
      <c r="K12" s="69"/>
      <c r="L12" s="69"/>
      <c r="M12" s="69"/>
      <c r="N12" s="69"/>
    </row>
    <row r="13" spans="1:16" x14ac:dyDescent="0.35">
      <c r="B13" s="240" t="s">
        <v>0</v>
      </c>
      <c r="C13" s="240" t="s">
        <v>1</v>
      </c>
      <c r="D13" s="240" t="s">
        <v>2</v>
      </c>
      <c r="E13" s="240" t="s">
        <v>3</v>
      </c>
      <c r="F13" s="240" t="s">
        <v>4</v>
      </c>
      <c r="G13" s="240" t="s">
        <v>5</v>
      </c>
      <c r="H13" s="240" t="s">
        <v>6</v>
      </c>
      <c r="I13" s="240" t="s">
        <v>7</v>
      </c>
      <c r="J13" s="240" t="s">
        <v>8</v>
      </c>
      <c r="K13" s="240" t="s">
        <v>9</v>
      </c>
      <c r="L13" s="240" t="s">
        <v>10</v>
      </c>
      <c r="M13" s="240" t="s">
        <v>11</v>
      </c>
      <c r="N13" s="240" t="s">
        <v>12</v>
      </c>
      <c r="O13" s="66"/>
      <c r="P13" s="66"/>
    </row>
    <row r="14" spans="1:16" x14ac:dyDescent="0.35">
      <c r="B14" s="240">
        <v>95</v>
      </c>
      <c r="C14" s="240">
        <v>51</v>
      </c>
      <c r="D14" s="240">
        <v>39</v>
      </c>
      <c r="E14" s="240">
        <v>10</v>
      </c>
      <c r="F14" s="240">
        <v>3</v>
      </c>
      <c r="G14" s="240">
        <v>3</v>
      </c>
      <c r="H14" s="240">
        <v>2</v>
      </c>
      <c r="I14" s="240">
        <v>5</v>
      </c>
      <c r="J14" s="240">
        <v>4</v>
      </c>
      <c r="K14" s="240">
        <v>6</v>
      </c>
      <c r="L14" s="240">
        <v>29</v>
      </c>
      <c r="M14" s="240">
        <v>20</v>
      </c>
      <c r="N14" s="240">
        <v>267</v>
      </c>
      <c r="O14" s="66"/>
      <c r="P14" s="66"/>
    </row>
    <row r="15" spans="1:16" x14ac:dyDescent="0.35">
      <c r="B15" s="69"/>
      <c r="C15" s="69"/>
      <c r="D15" s="69"/>
      <c r="E15" s="69"/>
      <c r="F15" s="69"/>
      <c r="G15" s="69"/>
      <c r="H15" s="69"/>
      <c r="I15" s="69"/>
      <c r="J15" s="69"/>
      <c r="K15" s="69"/>
      <c r="L15" s="69"/>
      <c r="M15" s="69"/>
      <c r="N15" s="69"/>
      <c r="O15" s="66"/>
      <c r="P15" s="66"/>
    </row>
    <row r="16" spans="1:16" x14ac:dyDescent="0.35">
      <c r="B16" s="75" t="s">
        <v>784</v>
      </c>
      <c r="C16" s="66"/>
      <c r="D16" s="66"/>
      <c r="E16" s="66"/>
      <c r="F16" s="66"/>
      <c r="G16" s="66"/>
      <c r="H16" s="66"/>
      <c r="I16" s="66"/>
      <c r="J16" s="66"/>
      <c r="K16" s="66"/>
      <c r="L16" s="66"/>
      <c r="M16" s="66"/>
      <c r="N16" s="66"/>
      <c r="O16" s="66"/>
      <c r="P16" s="66"/>
    </row>
    <row r="17" spans="2:16" x14ac:dyDescent="0.35">
      <c r="B17" s="66"/>
      <c r="C17" s="66"/>
      <c r="D17" s="66"/>
      <c r="E17" s="66"/>
      <c r="F17" s="66"/>
      <c r="G17" s="66"/>
      <c r="H17" s="66"/>
      <c r="I17" s="66"/>
      <c r="J17" s="66"/>
      <c r="K17" s="66"/>
      <c r="L17" s="66"/>
      <c r="M17" s="66"/>
      <c r="N17" s="66"/>
      <c r="O17" s="66"/>
      <c r="P17" s="66"/>
    </row>
    <row r="18" spans="2:16" x14ac:dyDescent="0.35">
      <c r="B18" s="66"/>
      <c r="C18" s="66"/>
      <c r="D18" s="66"/>
      <c r="E18" s="66"/>
      <c r="F18" s="66"/>
      <c r="G18" s="66"/>
      <c r="H18" s="66"/>
      <c r="I18" s="66"/>
      <c r="J18" s="66"/>
      <c r="K18" s="66"/>
      <c r="L18" s="66"/>
      <c r="M18" s="66"/>
      <c r="N18" s="66"/>
      <c r="O18" s="66"/>
      <c r="P18" s="66"/>
    </row>
    <row r="19" spans="2:16" x14ac:dyDescent="0.35">
      <c r="B19" s="66"/>
      <c r="C19" s="66"/>
      <c r="D19" s="66"/>
      <c r="E19" s="66"/>
      <c r="F19" s="66"/>
      <c r="G19" s="66"/>
      <c r="H19" s="66"/>
      <c r="I19" s="66"/>
      <c r="J19" s="66"/>
      <c r="K19" s="66"/>
      <c r="L19" s="66"/>
      <c r="M19" s="66"/>
      <c r="N19" s="66"/>
      <c r="O19" s="66"/>
      <c r="P19" s="66"/>
    </row>
    <row r="20" spans="2:16" x14ac:dyDescent="0.35">
      <c r="B20" s="66"/>
      <c r="C20" s="66"/>
      <c r="D20" s="66"/>
      <c r="E20" s="66"/>
      <c r="F20" s="66"/>
      <c r="G20" s="66"/>
      <c r="H20" s="66"/>
      <c r="I20" s="66"/>
      <c r="J20" s="66"/>
      <c r="K20" s="66"/>
      <c r="L20" s="66"/>
      <c r="M20" s="66"/>
      <c r="N20" s="66"/>
      <c r="O20" s="66"/>
      <c r="P20" s="66"/>
    </row>
    <row r="21" spans="2:16" x14ac:dyDescent="0.35">
      <c r="B21" s="66"/>
      <c r="C21" s="66"/>
      <c r="D21" s="66"/>
      <c r="E21" s="66"/>
      <c r="F21" s="66"/>
      <c r="G21" s="66"/>
      <c r="H21" s="66"/>
      <c r="I21" s="66"/>
      <c r="J21" s="66"/>
      <c r="K21" s="66"/>
      <c r="L21" s="66"/>
      <c r="M21" s="66"/>
      <c r="N21" s="66"/>
      <c r="O21" s="66"/>
      <c r="P21" s="66"/>
    </row>
    <row r="22" spans="2:16" x14ac:dyDescent="0.35">
      <c r="B22" s="66"/>
      <c r="C22" s="66"/>
      <c r="D22" s="66"/>
      <c r="E22" s="66"/>
      <c r="F22" s="66"/>
      <c r="G22" s="66"/>
      <c r="H22" s="66"/>
      <c r="I22" s="66"/>
      <c r="J22" s="66"/>
      <c r="K22" s="66"/>
      <c r="L22" s="66"/>
      <c r="M22" s="66"/>
      <c r="N22" s="66"/>
      <c r="O22" s="66"/>
      <c r="P22" s="66"/>
    </row>
    <row r="23" spans="2:16" x14ac:dyDescent="0.35">
      <c r="B23" s="66"/>
      <c r="C23" s="66"/>
      <c r="D23" s="66"/>
      <c r="E23" s="66"/>
      <c r="F23" s="66"/>
      <c r="G23" s="66"/>
      <c r="H23" s="66"/>
      <c r="I23" s="66"/>
      <c r="J23" s="66"/>
      <c r="K23" s="66"/>
      <c r="L23" s="66"/>
      <c r="M23" s="66"/>
      <c r="N23" s="66"/>
      <c r="O23" s="66"/>
      <c r="P23" s="66"/>
    </row>
    <row r="24" spans="2:16" x14ac:dyDescent="0.35">
      <c r="B24" s="66"/>
      <c r="C24" s="66"/>
      <c r="D24" s="66"/>
      <c r="E24" s="66"/>
      <c r="F24" s="66"/>
      <c r="G24" s="66"/>
      <c r="H24" s="66"/>
      <c r="I24" s="66"/>
      <c r="J24" s="66"/>
      <c r="K24" s="66"/>
      <c r="L24" s="66"/>
      <c r="M24" s="66"/>
      <c r="N24" s="66"/>
      <c r="O24" s="66"/>
      <c r="P24" s="66"/>
    </row>
    <row r="25" spans="2:16" x14ac:dyDescent="0.35">
      <c r="B25" s="66"/>
      <c r="C25" s="66"/>
      <c r="D25" s="66"/>
      <c r="E25" s="66"/>
      <c r="F25" s="66"/>
      <c r="G25" s="66"/>
      <c r="H25" s="66"/>
      <c r="I25" s="66"/>
      <c r="J25" s="66"/>
      <c r="K25" s="66"/>
      <c r="L25" s="66"/>
      <c r="M25" s="66"/>
      <c r="N25" s="66"/>
      <c r="O25" s="66"/>
      <c r="P25" s="66"/>
    </row>
    <row r="26" spans="2:16" x14ac:dyDescent="0.35">
      <c r="B26" s="66"/>
      <c r="C26" s="66"/>
      <c r="D26" s="66"/>
      <c r="E26" s="66"/>
      <c r="F26" s="66"/>
      <c r="G26" s="66"/>
      <c r="H26" s="66"/>
      <c r="I26" s="66"/>
      <c r="J26" s="66"/>
      <c r="K26" s="66"/>
      <c r="L26" s="66"/>
      <c r="M26" s="66"/>
      <c r="N26" s="66"/>
      <c r="O26" s="66"/>
      <c r="P26" s="66"/>
    </row>
    <row r="27" spans="2:16" x14ac:dyDescent="0.35">
      <c r="B27" s="66"/>
      <c r="C27" s="66"/>
      <c r="D27" s="66"/>
      <c r="E27" s="66"/>
      <c r="F27" s="66"/>
      <c r="G27" s="66"/>
      <c r="H27" s="66"/>
      <c r="I27" s="66"/>
      <c r="J27" s="66"/>
      <c r="K27" s="66"/>
      <c r="L27" s="66"/>
      <c r="M27" s="66"/>
      <c r="N27" s="66"/>
      <c r="O27" s="66"/>
      <c r="P27" s="66"/>
    </row>
    <row r="28" spans="2:16" x14ac:dyDescent="0.35">
      <c r="B28" s="66"/>
      <c r="C28" s="66"/>
      <c r="D28" s="66"/>
      <c r="E28" s="66"/>
      <c r="F28" s="66"/>
      <c r="G28" s="66"/>
      <c r="H28" s="66"/>
      <c r="I28" s="66"/>
      <c r="J28" s="66"/>
      <c r="K28" s="66"/>
      <c r="L28" s="66"/>
      <c r="M28" s="66"/>
      <c r="N28" s="66"/>
      <c r="O28" s="66"/>
      <c r="P28" s="66"/>
    </row>
    <row r="29" spans="2:16" x14ac:dyDescent="0.35">
      <c r="B29" s="66"/>
      <c r="C29" s="66"/>
      <c r="D29" s="66"/>
      <c r="E29" s="66"/>
      <c r="F29" s="66"/>
      <c r="G29" s="66"/>
      <c r="H29" s="66"/>
      <c r="I29" s="66"/>
      <c r="J29" s="66"/>
      <c r="K29" s="66"/>
      <c r="L29" s="66"/>
      <c r="M29" s="66"/>
      <c r="N29" s="66"/>
      <c r="O29" s="66"/>
      <c r="P29" s="66"/>
    </row>
    <row r="30" spans="2:16" x14ac:dyDescent="0.35">
      <c r="B30" s="66"/>
      <c r="C30" s="66"/>
      <c r="D30" s="66"/>
      <c r="E30" s="66"/>
      <c r="F30" s="66"/>
      <c r="G30" s="66"/>
      <c r="I30" s="66"/>
      <c r="J30" s="66"/>
      <c r="K30" s="66"/>
      <c r="L30" s="66"/>
      <c r="M30" s="66"/>
      <c r="N30" s="66"/>
      <c r="O30" s="66"/>
      <c r="P30" s="66"/>
    </row>
    <row r="31" spans="2:16" x14ac:dyDescent="0.35">
      <c r="B31" s="66"/>
      <c r="C31" s="66"/>
      <c r="D31" s="66"/>
      <c r="E31" s="66"/>
      <c r="F31" s="66"/>
      <c r="G31" s="66"/>
      <c r="H31" s="66"/>
      <c r="I31" s="66"/>
      <c r="J31" s="66"/>
      <c r="K31" s="66"/>
      <c r="L31" s="66"/>
      <c r="M31" s="66"/>
      <c r="N31" s="66"/>
      <c r="O31" s="66"/>
      <c r="P31" s="66"/>
    </row>
    <row r="32" spans="2:16" x14ac:dyDescent="0.35">
      <c r="B32" s="66"/>
      <c r="C32" s="66"/>
      <c r="D32" s="66"/>
      <c r="E32" s="66"/>
      <c r="F32" s="66"/>
      <c r="G32" s="66"/>
      <c r="H32" s="66"/>
      <c r="I32" s="66"/>
      <c r="J32" s="66"/>
      <c r="K32" s="66"/>
      <c r="L32" s="66"/>
      <c r="M32" s="66"/>
      <c r="N32" s="66"/>
      <c r="O32" s="66"/>
      <c r="P32" s="66"/>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
  <sheetViews>
    <sheetView workbookViewId="0">
      <selection activeCell="B4" sqref="B4"/>
    </sheetView>
  </sheetViews>
  <sheetFormatPr defaultRowHeight="14.5" x14ac:dyDescent="0.35"/>
  <sheetData>
    <row r="1" spans="1:15" s="66" customFormat="1" x14ac:dyDescent="0.35">
      <c r="A1" s="30" t="s">
        <v>785</v>
      </c>
    </row>
    <row r="2" spans="1:15" s="66" customFormat="1" x14ac:dyDescent="0.35"/>
    <row r="5" spans="1:15" s="66" customFormat="1" x14ac:dyDescent="0.35"/>
    <row r="8" spans="1:15" x14ac:dyDescent="0.35">
      <c r="O8" s="237"/>
    </row>
    <row r="9" spans="1:15" x14ac:dyDescent="0.35">
      <c r="O9" s="237"/>
    </row>
    <row r="10" spans="1:15" x14ac:dyDescent="0.35">
      <c r="B10" s="238"/>
      <c r="C10" s="30" t="s">
        <v>1309</v>
      </c>
      <c r="O10" s="237"/>
    </row>
    <row r="11" spans="1:15" x14ac:dyDescent="0.35">
      <c r="B11" s="238"/>
      <c r="D11" s="75" t="s">
        <v>819</v>
      </c>
      <c r="O11" s="237"/>
    </row>
    <row r="12" spans="1:15" s="66" customFormat="1" x14ac:dyDescent="0.35">
      <c r="B12" s="477"/>
      <c r="D12" s="75"/>
      <c r="O12" s="476"/>
    </row>
    <row r="13" spans="1:15" x14ac:dyDescent="0.35">
      <c r="C13" s="268"/>
      <c r="D13" s="237"/>
      <c r="E13" s="237"/>
      <c r="F13" s="237"/>
      <c r="G13" s="239"/>
      <c r="H13" s="239"/>
      <c r="I13" s="237"/>
      <c r="J13" s="237"/>
      <c r="K13" s="237"/>
      <c r="L13" s="237"/>
      <c r="M13" s="237"/>
      <c r="N13" s="237"/>
      <c r="O13" s="237"/>
    </row>
    <row r="14" spans="1:15" x14ac:dyDescent="0.35">
      <c r="B14" s="238"/>
      <c r="C14" s="237"/>
      <c r="D14" s="237"/>
      <c r="E14" s="237"/>
      <c r="F14" s="237"/>
      <c r="G14" s="237"/>
      <c r="H14" s="237"/>
      <c r="I14" s="237"/>
      <c r="J14" s="237"/>
      <c r="K14" s="237"/>
      <c r="L14" s="237"/>
      <c r="M14" s="237"/>
      <c r="N14" s="237"/>
      <c r="O14" s="237"/>
    </row>
    <row r="15" spans="1:15" x14ac:dyDescent="0.35">
      <c r="B15" s="238"/>
      <c r="C15" s="237"/>
      <c r="D15" s="237"/>
      <c r="E15" s="237"/>
      <c r="F15" s="237"/>
      <c r="G15" s="237"/>
      <c r="H15" s="237"/>
      <c r="I15" s="237"/>
      <c r="J15" s="237"/>
      <c r="K15" s="237"/>
      <c r="L15" s="237"/>
      <c r="M15" s="237"/>
      <c r="N15" s="237"/>
      <c r="O15" s="237"/>
    </row>
    <row r="16" spans="1:15" x14ac:dyDescent="0.35">
      <c r="B16" s="67"/>
      <c r="C16" s="240"/>
      <c r="D16" s="240"/>
      <c r="E16" s="240"/>
      <c r="F16" s="240"/>
      <c r="G16" s="240"/>
      <c r="H16" s="240"/>
      <c r="I16" s="114"/>
      <c r="J16" s="114"/>
      <c r="K16" s="240"/>
      <c r="L16" s="240"/>
      <c r="M16" s="240"/>
      <c r="N16" s="240"/>
      <c r="O16" s="240"/>
    </row>
    <row r="17" spans="3:26" x14ac:dyDescent="0.35">
      <c r="F17" s="240"/>
      <c r="G17" s="240"/>
      <c r="H17" s="240"/>
      <c r="I17" s="114"/>
      <c r="J17" s="114"/>
      <c r="K17" s="240"/>
      <c r="L17" s="240"/>
      <c r="M17" s="240"/>
      <c r="N17" s="240"/>
      <c r="O17" s="240"/>
    </row>
    <row r="18" spans="3:26" x14ac:dyDescent="0.35">
      <c r="F18" s="256"/>
      <c r="G18" s="240"/>
      <c r="H18" s="240"/>
      <c r="I18" s="66"/>
      <c r="J18" s="66"/>
      <c r="K18" s="66"/>
      <c r="L18" s="66"/>
      <c r="M18" s="66"/>
      <c r="N18" s="66"/>
      <c r="O18" s="66"/>
      <c r="P18" s="66"/>
      <c r="Q18" s="66"/>
      <c r="R18" s="66"/>
      <c r="S18" s="66"/>
      <c r="T18" s="66"/>
      <c r="U18" s="66"/>
      <c r="V18" s="66"/>
      <c r="W18" s="66"/>
    </row>
    <row r="19" spans="3:26" x14ac:dyDescent="0.35">
      <c r="F19" s="256"/>
      <c r="G19" s="240"/>
      <c r="H19" s="240"/>
      <c r="I19" s="238"/>
      <c r="J19" s="237"/>
      <c r="K19" s="237"/>
      <c r="L19" s="237"/>
      <c r="M19" s="237"/>
      <c r="N19" s="237"/>
      <c r="O19" s="237"/>
      <c r="P19" s="239"/>
      <c r="Q19" s="237"/>
      <c r="R19" s="237"/>
      <c r="S19" s="237"/>
      <c r="T19" s="237"/>
      <c r="U19" s="237"/>
      <c r="V19" s="66"/>
      <c r="W19" s="66"/>
    </row>
    <row r="20" spans="3:26" x14ac:dyDescent="0.35">
      <c r="F20" s="256"/>
      <c r="G20" s="240"/>
      <c r="H20" s="240"/>
      <c r="I20" s="238"/>
      <c r="J20" s="237"/>
      <c r="K20" s="237"/>
      <c r="L20" s="237"/>
      <c r="M20" s="237"/>
      <c r="N20" s="237"/>
      <c r="O20" s="237"/>
      <c r="P20" s="239"/>
      <c r="Q20" s="237"/>
      <c r="R20" s="237"/>
      <c r="S20" s="237"/>
      <c r="T20" s="237"/>
      <c r="U20" s="237"/>
      <c r="V20" s="66"/>
      <c r="W20" s="66"/>
    </row>
    <row r="21" spans="3:26" x14ac:dyDescent="0.35">
      <c r="C21" s="30" t="s">
        <v>1310</v>
      </c>
      <c r="O21" s="239"/>
      <c r="P21" s="237"/>
      <c r="Q21" s="237"/>
      <c r="R21" s="237"/>
      <c r="S21" s="237"/>
      <c r="T21" s="237"/>
      <c r="U21" s="237"/>
      <c r="V21" s="66"/>
      <c r="W21" s="66"/>
    </row>
    <row r="22" spans="3:26" x14ac:dyDescent="0.35">
      <c r="O22" s="237"/>
      <c r="P22" s="237"/>
      <c r="Q22" s="237"/>
      <c r="R22" s="237"/>
      <c r="S22" s="237"/>
      <c r="T22" s="237"/>
      <c r="U22" s="237"/>
      <c r="V22" s="66"/>
      <c r="W22" s="66"/>
    </row>
    <row r="23" spans="3:26" x14ac:dyDescent="0.35">
      <c r="C23" s="71" t="s">
        <v>0</v>
      </c>
      <c r="D23" s="71" t="s">
        <v>1</v>
      </c>
      <c r="E23" s="71" t="s">
        <v>2</v>
      </c>
      <c r="F23" s="71" t="s">
        <v>3</v>
      </c>
      <c r="G23" s="71" t="s">
        <v>4</v>
      </c>
      <c r="H23" s="71" t="s">
        <v>5</v>
      </c>
      <c r="I23" s="71" t="s">
        <v>263</v>
      </c>
      <c r="J23" s="71" t="s">
        <v>7</v>
      </c>
      <c r="K23" s="71" t="s">
        <v>292</v>
      </c>
      <c r="L23" s="71" t="s">
        <v>9</v>
      </c>
      <c r="M23" s="71" t="s">
        <v>10</v>
      </c>
      <c r="N23" s="71" t="s">
        <v>11</v>
      </c>
      <c r="O23" s="237"/>
      <c r="P23" s="237"/>
      <c r="Q23" s="237"/>
      <c r="R23" s="237"/>
      <c r="S23" s="237"/>
      <c r="T23" s="237"/>
      <c r="U23" s="237"/>
      <c r="V23" s="66"/>
      <c r="W23" s="66"/>
    </row>
    <row r="24" spans="3:26" x14ac:dyDescent="0.35">
      <c r="C24" s="173">
        <f t="shared" ref="C24:N24" si="0">+SUM(G45:G64)/20</f>
        <v>4.3499999999999996</v>
      </c>
      <c r="D24" s="173">
        <f t="shared" si="0"/>
        <v>3.75</v>
      </c>
      <c r="E24" s="173">
        <f t="shared" si="0"/>
        <v>1.85</v>
      </c>
      <c r="F24" s="173">
        <f t="shared" si="0"/>
        <v>0.55000000000000004</v>
      </c>
      <c r="G24" s="173">
        <f t="shared" si="0"/>
        <v>0.2</v>
      </c>
      <c r="H24" s="173">
        <f t="shared" si="0"/>
        <v>0</v>
      </c>
      <c r="I24" s="173">
        <f t="shared" si="0"/>
        <v>0.1</v>
      </c>
      <c r="J24" s="173">
        <f t="shared" si="0"/>
        <v>0.05</v>
      </c>
      <c r="K24" s="173">
        <f t="shared" si="0"/>
        <v>0.65</v>
      </c>
      <c r="L24" s="173">
        <f t="shared" si="0"/>
        <v>2.25</v>
      </c>
      <c r="M24" s="173">
        <f t="shared" si="0"/>
        <v>2.8</v>
      </c>
      <c r="N24" s="173">
        <f t="shared" si="0"/>
        <v>2.85</v>
      </c>
      <c r="O24" s="237"/>
      <c r="P24" s="237"/>
      <c r="Q24" s="237"/>
      <c r="R24" s="237"/>
      <c r="S24" s="237"/>
      <c r="T24" s="237"/>
      <c r="U24" s="237"/>
      <c r="V24" s="66"/>
      <c r="W24" s="66"/>
    </row>
    <row r="25" spans="3:26" x14ac:dyDescent="0.35">
      <c r="F25" s="116"/>
      <c r="G25" s="66"/>
      <c r="H25" s="66"/>
      <c r="I25" s="238"/>
      <c r="J25" s="237"/>
      <c r="K25" s="237"/>
      <c r="L25" s="237"/>
      <c r="M25" s="237"/>
      <c r="N25" s="237"/>
      <c r="O25" s="237"/>
      <c r="P25" s="237"/>
      <c r="Q25" s="237"/>
      <c r="R25" s="237"/>
      <c r="S25" s="237"/>
      <c r="T25" s="237"/>
      <c r="U25" s="237"/>
      <c r="V25" s="66"/>
      <c r="W25" s="66"/>
    </row>
    <row r="26" spans="3:26" x14ac:dyDescent="0.35">
      <c r="F26" s="116"/>
      <c r="G26" s="66"/>
      <c r="H26" s="66"/>
      <c r="I26" s="67"/>
      <c r="J26" s="240"/>
      <c r="K26" s="240"/>
      <c r="L26" s="240"/>
      <c r="M26" s="240"/>
      <c r="N26" s="240"/>
      <c r="O26" s="240"/>
      <c r="P26" s="114"/>
      <c r="Q26" s="114"/>
      <c r="R26" s="240"/>
      <c r="S26" s="240"/>
      <c r="T26" s="240"/>
      <c r="U26" s="240"/>
      <c r="V26" s="66"/>
      <c r="W26" s="66"/>
    </row>
    <row r="27" spans="3:26" x14ac:dyDescent="0.35">
      <c r="C27" s="683" t="s">
        <v>817</v>
      </c>
      <c r="D27" s="710"/>
      <c r="E27" s="620"/>
      <c r="F27" s="619"/>
      <c r="G27" s="709" t="s">
        <v>0</v>
      </c>
      <c r="H27" s="709" t="s">
        <v>1</v>
      </c>
      <c r="I27" s="709" t="s">
        <v>2</v>
      </c>
      <c r="J27" s="709" t="s">
        <v>3</v>
      </c>
      <c r="K27" s="709" t="s">
        <v>4</v>
      </c>
      <c r="L27" s="709" t="s">
        <v>5</v>
      </c>
      <c r="M27" s="709" t="s">
        <v>263</v>
      </c>
      <c r="N27" s="709" t="s">
        <v>7</v>
      </c>
      <c r="O27" s="709" t="s">
        <v>292</v>
      </c>
      <c r="P27" s="709" t="s">
        <v>9</v>
      </c>
      <c r="Q27" s="709" t="s">
        <v>10</v>
      </c>
      <c r="R27" s="709" t="s">
        <v>11</v>
      </c>
      <c r="S27" s="709" t="s">
        <v>818</v>
      </c>
      <c r="T27" s="604"/>
      <c r="U27" s="116"/>
      <c r="V27" s="116"/>
      <c r="W27" s="66"/>
    </row>
    <row r="28" spans="3:26" x14ac:dyDescent="0.35">
      <c r="C28" s="543"/>
      <c r="D28" s="543"/>
      <c r="E28" s="543"/>
      <c r="F28" s="604">
        <f t="shared" ref="F28:F42" si="1">+F29-1</f>
        <v>1975</v>
      </c>
      <c r="G28" s="708"/>
      <c r="H28" s="708"/>
      <c r="I28" s="708"/>
      <c r="J28" s="708"/>
      <c r="K28" s="708"/>
      <c r="L28" s="708"/>
      <c r="M28" s="711"/>
      <c r="N28" s="711"/>
      <c r="O28" s="708"/>
      <c r="P28" s="708"/>
      <c r="Q28" s="708"/>
      <c r="R28" s="708"/>
      <c r="S28" s="604"/>
      <c r="T28" s="543"/>
      <c r="W28" s="116"/>
      <c r="X28" s="116"/>
      <c r="Y28" s="116"/>
      <c r="Z28" s="116"/>
    </row>
    <row r="29" spans="3:26" x14ac:dyDescent="0.35">
      <c r="C29" s="543"/>
      <c r="D29" s="543"/>
      <c r="E29" s="543"/>
      <c r="F29" s="604">
        <f t="shared" si="1"/>
        <v>1976</v>
      </c>
      <c r="G29" s="604"/>
      <c r="H29" s="604"/>
      <c r="I29" s="604"/>
      <c r="J29" s="604"/>
      <c r="K29" s="604"/>
      <c r="L29" s="604"/>
      <c r="M29" s="604"/>
      <c r="N29" s="604"/>
      <c r="O29" s="604"/>
      <c r="P29" s="604"/>
      <c r="Q29" s="604"/>
      <c r="R29" s="604"/>
      <c r="S29" s="604"/>
      <c r="T29" s="543"/>
      <c r="W29" s="116"/>
      <c r="X29" s="116"/>
      <c r="Y29" s="116"/>
      <c r="Z29" s="116"/>
    </row>
    <row r="30" spans="3:26" x14ac:dyDescent="0.35">
      <c r="C30" s="543"/>
      <c r="D30" s="604" t="s">
        <v>1205</v>
      </c>
      <c r="E30" s="543"/>
      <c r="F30" s="604">
        <f t="shared" si="1"/>
        <v>1977</v>
      </c>
      <c r="G30" s="604"/>
      <c r="H30" s="604"/>
      <c r="I30" s="604"/>
      <c r="J30" s="604">
        <v>1</v>
      </c>
      <c r="K30" s="604"/>
      <c r="L30" s="604"/>
      <c r="M30" s="604"/>
      <c r="N30" s="604"/>
      <c r="O30" s="604"/>
      <c r="P30" s="604"/>
      <c r="Q30" s="604"/>
      <c r="R30" s="604">
        <v>2</v>
      </c>
      <c r="S30" s="604"/>
      <c r="T30" s="543"/>
      <c r="W30" s="116"/>
      <c r="X30" s="116"/>
      <c r="Y30" s="116"/>
      <c r="Z30" s="116"/>
    </row>
    <row r="31" spans="3:26" x14ac:dyDescent="0.35">
      <c r="C31" s="708" t="s">
        <v>786</v>
      </c>
      <c r="D31" s="605">
        <f>+MAX(Q31,G32,H32,I32,R31)</f>
        <v>14</v>
      </c>
      <c r="E31" s="543"/>
      <c r="F31" s="604">
        <f t="shared" si="1"/>
        <v>1978</v>
      </c>
      <c r="G31" s="604">
        <v>4</v>
      </c>
      <c r="H31" s="604"/>
      <c r="I31" s="604"/>
      <c r="J31" s="604"/>
      <c r="K31" s="604"/>
      <c r="L31" s="604"/>
      <c r="M31" s="604"/>
      <c r="N31" s="604"/>
      <c r="O31" s="604"/>
      <c r="P31" s="604">
        <v>1</v>
      </c>
      <c r="Q31" s="604"/>
      <c r="R31" s="604">
        <v>14</v>
      </c>
      <c r="S31" s="604"/>
      <c r="T31" s="543"/>
      <c r="W31" s="116"/>
      <c r="X31" s="116"/>
      <c r="Y31" s="116"/>
      <c r="Z31" s="116"/>
    </row>
    <row r="32" spans="3:26" x14ac:dyDescent="0.35">
      <c r="C32" s="708" t="s">
        <v>787</v>
      </c>
      <c r="D32" s="605">
        <f t="shared" ref="D32:D64" si="2">+MAX(Q32,G33,H33,I33,R32)</f>
        <v>7</v>
      </c>
      <c r="E32" s="708"/>
      <c r="F32" s="604">
        <f t="shared" si="1"/>
        <v>1979</v>
      </c>
      <c r="G32" s="604">
        <v>1</v>
      </c>
      <c r="H32" s="604">
        <v>3</v>
      </c>
      <c r="I32" s="604"/>
      <c r="J32" s="604"/>
      <c r="K32" s="604"/>
      <c r="L32" s="604"/>
      <c r="M32" s="604">
        <v>1</v>
      </c>
      <c r="N32" s="604"/>
      <c r="O32" s="604"/>
      <c r="P32" s="604"/>
      <c r="Q32" s="604"/>
      <c r="R32" s="604">
        <v>3</v>
      </c>
      <c r="S32" s="604" t="s">
        <v>1209</v>
      </c>
      <c r="T32" s="543"/>
      <c r="W32" s="116"/>
      <c r="X32" s="116"/>
      <c r="Y32" s="116"/>
      <c r="Z32" s="116"/>
    </row>
    <row r="33" spans="3:26" x14ac:dyDescent="0.35">
      <c r="C33" s="708" t="s">
        <v>788</v>
      </c>
      <c r="D33" s="605">
        <f t="shared" si="2"/>
        <v>8</v>
      </c>
      <c r="E33" s="708"/>
      <c r="F33" s="604">
        <f t="shared" si="1"/>
        <v>1980</v>
      </c>
      <c r="G33" s="604">
        <v>7</v>
      </c>
      <c r="H33" s="604"/>
      <c r="I33" s="604"/>
      <c r="J33" s="604"/>
      <c r="K33" s="604"/>
      <c r="L33" s="604"/>
      <c r="M33" s="604"/>
      <c r="N33" s="604"/>
      <c r="O33" s="604"/>
      <c r="P33" s="604"/>
      <c r="Q33" s="604">
        <v>8</v>
      </c>
      <c r="R33" s="604">
        <v>4</v>
      </c>
      <c r="S33" s="543"/>
      <c r="T33" s="543"/>
      <c r="W33" s="116"/>
      <c r="X33" s="116"/>
      <c r="Y33" s="116"/>
      <c r="Z33" s="116"/>
    </row>
    <row r="34" spans="3:26" x14ac:dyDescent="0.35">
      <c r="C34" s="708" t="s">
        <v>789</v>
      </c>
      <c r="D34" s="605">
        <f t="shared" si="2"/>
        <v>8</v>
      </c>
      <c r="E34" s="604"/>
      <c r="F34" s="604">
        <f t="shared" si="1"/>
        <v>1981</v>
      </c>
      <c r="G34" s="604">
        <v>4</v>
      </c>
      <c r="H34" s="604">
        <v>5</v>
      </c>
      <c r="I34" s="604">
        <v>4</v>
      </c>
      <c r="J34" s="604"/>
      <c r="K34" s="604"/>
      <c r="L34" s="604"/>
      <c r="M34" s="604">
        <v>1</v>
      </c>
      <c r="N34" s="604"/>
      <c r="O34" s="604"/>
      <c r="P34" s="604"/>
      <c r="Q34" s="604">
        <v>2</v>
      </c>
      <c r="R34" s="604">
        <v>7</v>
      </c>
      <c r="S34" s="604" t="s">
        <v>1207</v>
      </c>
      <c r="T34" s="543"/>
      <c r="W34" s="116"/>
      <c r="X34" s="116"/>
      <c r="Y34" s="116"/>
      <c r="Z34" s="116"/>
    </row>
    <row r="35" spans="3:26" x14ac:dyDescent="0.35">
      <c r="C35" s="708" t="s">
        <v>790</v>
      </c>
      <c r="D35" s="605">
        <f t="shared" si="2"/>
        <v>8</v>
      </c>
      <c r="E35" s="604"/>
      <c r="F35" s="604">
        <f t="shared" si="1"/>
        <v>1982</v>
      </c>
      <c r="G35" s="604">
        <v>8</v>
      </c>
      <c r="H35" s="604">
        <v>2</v>
      </c>
      <c r="I35" s="604">
        <v>7</v>
      </c>
      <c r="J35" s="604"/>
      <c r="K35" s="604"/>
      <c r="L35" s="604"/>
      <c r="M35" s="604"/>
      <c r="N35" s="604"/>
      <c r="O35" s="604">
        <v>1</v>
      </c>
      <c r="P35" s="604">
        <v>6</v>
      </c>
      <c r="Q35" s="604">
        <v>5</v>
      </c>
      <c r="R35" s="604">
        <v>4</v>
      </c>
      <c r="S35" s="604"/>
      <c r="T35" s="543"/>
      <c r="W35" s="116"/>
      <c r="X35" s="116"/>
      <c r="Y35" s="116"/>
      <c r="Z35" s="116"/>
    </row>
    <row r="36" spans="3:26" x14ac:dyDescent="0.35">
      <c r="C36" s="708" t="s">
        <v>791</v>
      </c>
      <c r="D36" s="605">
        <f t="shared" si="2"/>
        <v>1</v>
      </c>
      <c r="E36" s="604"/>
      <c r="F36" s="604">
        <f t="shared" si="1"/>
        <v>1983</v>
      </c>
      <c r="G36" s="604">
        <v>6</v>
      </c>
      <c r="H36" s="604">
        <v>6</v>
      </c>
      <c r="I36" s="604">
        <v>8</v>
      </c>
      <c r="J36" s="604">
        <v>1</v>
      </c>
      <c r="K36" s="604"/>
      <c r="L36" s="604"/>
      <c r="M36" s="604"/>
      <c r="N36" s="604"/>
      <c r="O36" s="604"/>
      <c r="P36" s="604"/>
      <c r="Q36" s="604">
        <v>1</v>
      </c>
      <c r="R36" s="604">
        <v>1</v>
      </c>
      <c r="S36" s="604"/>
      <c r="T36" s="543"/>
      <c r="W36" s="116"/>
      <c r="X36" s="116"/>
      <c r="Y36" s="116"/>
      <c r="Z36" s="116"/>
    </row>
    <row r="37" spans="3:26" x14ac:dyDescent="0.35">
      <c r="C37" s="708" t="s">
        <v>792</v>
      </c>
      <c r="D37" s="605">
        <f t="shared" si="2"/>
        <v>5</v>
      </c>
      <c r="E37" s="604"/>
      <c r="F37" s="604">
        <f t="shared" si="1"/>
        <v>1984</v>
      </c>
      <c r="G37" s="604">
        <v>1</v>
      </c>
      <c r="H37" s="604"/>
      <c r="I37" s="604"/>
      <c r="J37" s="604">
        <v>1</v>
      </c>
      <c r="K37" s="604"/>
      <c r="L37" s="604"/>
      <c r="M37" s="604"/>
      <c r="N37" s="604"/>
      <c r="O37" s="604">
        <v>1</v>
      </c>
      <c r="P37" s="604">
        <v>1</v>
      </c>
      <c r="Q37" s="604">
        <v>5</v>
      </c>
      <c r="R37" s="604">
        <v>5</v>
      </c>
      <c r="S37" s="604"/>
      <c r="T37" s="543"/>
      <c r="W37" s="116"/>
      <c r="X37" s="116"/>
      <c r="Y37" s="116"/>
      <c r="Z37" s="116"/>
    </row>
    <row r="38" spans="3:26" x14ac:dyDescent="0.35">
      <c r="C38" s="708" t="s">
        <v>793</v>
      </c>
      <c r="D38" s="605">
        <f t="shared" si="2"/>
        <v>6</v>
      </c>
      <c r="E38" s="604"/>
      <c r="F38" s="604">
        <f t="shared" si="1"/>
        <v>1985</v>
      </c>
      <c r="G38" s="604"/>
      <c r="H38" s="604">
        <v>2</v>
      </c>
      <c r="I38" s="604">
        <v>1</v>
      </c>
      <c r="J38" s="604"/>
      <c r="K38" s="604"/>
      <c r="L38" s="604"/>
      <c r="M38" s="604"/>
      <c r="N38" s="604"/>
      <c r="O38" s="604"/>
      <c r="P38" s="604"/>
      <c r="Q38" s="604">
        <v>6</v>
      </c>
      <c r="R38" s="604">
        <v>1</v>
      </c>
      <c r="S38" s="604"/>
      <c r="T38" s="543"/>
      <c r="W38" s="116"/>
      <c r="X38" s="116"/>
      <c r="Y38" s="116"/>
      <c r="Z38" s="116"/>
    </row>
    <row r="39" spans="3:26" x14ac:dyDescent="0.35">
      <c r="C39" s="708" t="s">
        <v>794</v>
      </c>
      <c r="D39" s="605">
        <f t="shared" si="2"/>
        <v>1</v>
      </c>
      <c r="E39" s="604"/>
      <c r="F39" s="604">
        <f t="shared" si="1"/>
        <v>1986</v>
      </c>
      <c r="G39" s="604">
        <v>1</v>
      </c>
      <c r="H39" s="604">
        <v>1</v>
      </c>
      <c r="I39" s="604"/>
      <c r="J39" s="604">
        <v>2</v>
      </c>
      <c r="K39" s="604"/>
      <c r="L39" s="604"/>
      <c r="M39" s="604"/>
      <c r="N39" s="604"/>
      <c r="O39" s="604"/>
      <c r="P39" s="604">
        <v>1</v>
      </c>
      <c r="Q39" s="604">
        <v>1</v>
      </c>
      <c r="R39" s="604"/>
      <c r="S39" s="604"/>
      <c r="T39" s="543"/>
      <c r="W39" s="116"/>
      <c r="X39" s="116"/>
      <c r="Y39" s="116"/>
      <c r="Z39" s="116"/>
    </row>
    <row r="40" spans="3:26" x14ac:dyDescent="0.35">
      <c r="C40" s="708" t="s">
        <v>795</v>
      </c>
      <c r="D40" s="605">
        <f t="shared" si="2"/>
        <v>6</v>
      </c>
      <c r="E40" s="604"/>
      <c r="F40" s="604">
        <f t="shared" si="1"/>
        <v>1987</v>
      </c>
      <c r="G40" s="604">
        <v>1</v>
      </c>
      <c r="H40" s="604">
        <v>1</v>
      </c>
      <c r="I40" s="604"/>
      <c r="J40" s="604"/>
      <c r="K40" s="604">
        <v>1</v>
      </c>
      <c r="L40" s="604"/>
      <c r="M40" s="604"/>
      <c r="N40" s="604"/>
      <c r="O40" s="604"/>
      <c r="P40" s="604"/>
      <c r="Q40" s="604"/>
      <c r="R40" s="604">
        <v>1</v>
      </c>
      <c r="S40" s="604"/>
      <c r="T40" s="543"/>
      <c r="W40" s="116"/>
      <c r="X40" s="116"/>
      <c r="Y40" s="116"/>
      <c r="Z40" s="116"/>
    </row>
    <row r="41" spans="3:26" x14ac:dyDescent="0.35">
      <c r="C41" s="708" t="s">
        <v>796</v>
      </c>
      <c r="D41" s="605">
        <f t="shared" si="2"/>
        <v>24</v>
      </c>
      <c r="E41" s="604"/>
      <c r="F41" s="604">
        <f t="shared" si="1"/>
        <v>1988</v>
      </c>
      <c r="G41" s="604">
        <v>6</v>
      </c>
      <c r="H41" s="604">
        <v>3</v>
      </c>
      <c r="I41" s="604">
        <v>2</v>
      </c>
      <c r="J41" s="604">
        <v>2</v>
      </c>
      <c r="K41" s="604"/>
      <c r="L41" s="604"/>
      <c r="M41" s="604"/>
      <c r="N41" s="604">
        <v>1</v>
      </c>
      <c r="O41" s="604">
        <v>1</v>
      </c>
      <c r="P41" s="604">
        <v>1</v>
      </c>
      <c r="Q41" s="604">
        <v>16</v>
      </c>
      <c r="R41" s="604">
        <v>24</v>
      </c>
      <c r="S41" s="604" t="s">
        <v>1206</v>
      </c>
      <c r="T41" s="543"/>
      <c r="W41" s="116"/>
      <c r="X41" s="116"/>
      <c r="Y41" s="116"/>
      <c r="Z41" s="116"/>
    </row>
    <row r="42" spans="3:26" x14ac:dyDescent="0.35">
      <c r="C42" s="708" t="s">
        <v>797</v>
      </c>
      <c r="D42" s="605">
        <f t="shared" si="2"/>
        <v>2</v>
      </c>
      <c r="E42" s="604"/>
      <c r="F42" s="604">
        <f t="shared" si="1"/>
        <v>1989</v>
      </c>
      <c r="G42" s="604"/>
      <c r="H42" s="604"/>
      <c r="I42" s="604"/>
      <c r="J42" s="604">
        <v>1</v>
      </c>
      <c r="K42" s="604"/>
      <c r="L42" s="604"/>
      <c r="M42" s="604"/>
      <c r="N42" s="604"/>
      <c r="O42" s="604">
        <v>1</v>
      </c>
      <c r="P42" s="604">
        <v>1</v>
      </c>
      <c r="Q42" s="604">
        <v>1</v>
      </c>
      <c r="R42" s="604"/>
      <c r="S42" s="604"/>
      <c r="T42" s="543"/>
      <c r="W42" s="116"/>
      <c r="X42" s="116"/>
      <c r="Y42" s="116"/>
      <c r="Z42" s="116"/>
    </row>
    <row r="43" spans="3:26" x14ac:dyDescent="0.35">
      <c r="C43" s="708" t="s">
        <v>798</v>
      </c>
      <c r="D43" s="605">
        <f t="shared" si="2"/>
        <v>2</v>
      </c>
      <c r="E43" s="604"/>
      <c r="F43" s="604">
        <f>+F44-1</f>
        <v>1990</v>
      </c>
      <c r="G43" s="604"/>
      <c r="H43" s="604">
        <v>2</v>
      </c>
      <c r="I43" s="604"/>
      <c r="J43" s="604">
        <v>2</v>
      </c>
      <c r="K43" s="604"/>
      <c r="L43" s="604"/>
      <c r="M43" s="604"/>
      <c r="N43" s="604"/>
      <c r="O43" s="604"/>
      <c r="P43" s="604"/>
      <c r="Q43" s="604"/>
      <c r="R43" s="604">
        <v>1</v>
      </c>
      <c r="S43" s="604"/>
      <c r="T43" s="543"/>
      <c r="W43" s="116"/>
      <c r="X43" s="116"/>
      <c r="Y43" s="116"/>
      <c r="Z43" s="116"/>
    </row>
    <row r="44" spans="3:26" x14ac:dyDescent="0.35">
      <c r="C44" s="707" t="s">
        <v>799</v>
      </c>
      <c r="D44" s="605">
        <f t="shared" si="2"/>
        <v>3</v>
      </c>
      <c r="E44" s="604"/>
      <c r="F44" s="707">
        <v>1991</v>
      </c>
      <c r="G44" s="708">
        <v>2</v>
      </c>
      <c r="H44" s="708"/>
      <c r="I44" s="708"/>
      <c r="J44" s="708">
        <v>1</v>
      </c>
      <c r="K44" s="708"/>
      <c r="L44" s="708"/>
      <c r="M44" s="711"/>
      <c r="N44" s="711"/>
      <c r="O44" s="708"/>
      <c r="P44" s="708">
        <v>3</v>
      </c>
      <c r="Q44" s="708">
        <v>2</v>
      </c>
      <c r="R44" s="708">
        <v>1</v>
      </c>
      <c r="S44" s="604"/>
      <c r="T44" s="543"/>
      <c r="W44" s="116"/>
      <c r="X44" s="116"/>
      <c r="Y44" s="116"/>
      <c r="Z44" s="116"/>
    </row>
    <row r="45" spans="3:26" x14ac:dyDescent="0.35">
      <c r="C45" s="707" t="s">
        <v>800</v>
      </c>
      <c r="D45" s="605">
        <f t="shared" si="2"/>
        <v>10</v>
      </c>
      <c r="E45" s="604"/>
      <c r="F45" s="707">
        <v>1992</v>
      </c>
      <c r="G45" s="708"/>
      <c r="H45" s="708">
        <v>3</v>
      </c>
      <c r="I45" s="708">
        <v>1</v>
      </c>
      <c r="J45" s="708"/>
      <c r="K45" s="708"/>
      <c r="L45" s="708"/>
      <c r="M45" s="711"/>
      <c r="N45" s="711"/>
      <c r="O45" s="708"/>
      <c r="P45" s="708"/>
      <c r="Q45" s="708">
        <v>1</v>
      </c>
      <c r="R45" s="708">
        <v>2</v>
      </c>
      <c r="S45" s="604"/>
      <c r="T45" s="543"/>
      <c r="W45" s="116"/>
      <c r="X45" s="116"/>
      <c r="Y45" s="116"/>
      <c r="Z45" s="116"/>
    </row>
    <row r="46" spans="3:26" x14ac:dyDescent="0.35">
      <c r="C46" s="707" t="s">
        <v>801</v>
      </c>
      <c r="D46" s="605">
        <f t="shared" si="2"/>
        <v>1</v>
      </c>
      <c r="E46" s="604"/>
      <c r="F46" s="707">
        <v>1993</v>
      </c>
      <c r="G46" s="604">
        <v>5</v>
      </c>
      <c r="H46" s="604">
        <v>10</v>
      </c>
      <c r="I46" s="604">
        <v>5</v>
      </c>
      <c r="J46" s="604"/>
      <c r="K46" s="604"/>
      <c r="L46" s="604"/>
      <c r="M46" s="604"/>
      <c r="N46" s="604"/>
      <c r="O46" s="604">
        <v>1</v>
      </c>
      <c r="P46" s="604">
        <v>1</v>
      </c>
      <c r="Q46" s="604"/>
      <c r="R46" s="604">
        <v>1</v>
      </c>
      <c r="S46" s="604" t="s">
        <v>810</v>
      </c>
      <c r="T46" s="543"/>
      <c r="W46" s="116"/>
      <c r="X46" s="116"/>
      <c r="Y46" s="116"/>
      <c r="Z46" s="116"/>
    </row>
    <row r="47" spans="3:26" x14ac:dyDescent="0.35">
      <c r="C47" s="604" t="s">
        <v>802</v>
      </c>
      <c r="D47" s="605">
        <f t="shared" si="2"/>
        <v>4</v>
      </c>
      <c r="E47" s="543"/>
      <c r="F47" s="604">
        <v>1994</v>
      </c>
      <c r="G47" s="604"/>
      <c r="H47" s="604"/>
      <c r="I47" s="604"/>
      <c r="J47" s="604"/>
      <c r="K47" s="604"/>
      <c r="L47" s="604"/>
      <c r="M47" s="604">
        <v>1</v>
      </c>
      <c r="N47" s="604"/>
      <c r="O47" s="604"/>
      <c r="P47" s="604"/>
      <c r="Q47" s="604"/>
      <c r="R47" s="604"/>
      <c r="S47" s="604" t="s">
        <v>811</v>
      </c>
      <c r="T47" s="543"/>
      <c r="W47" s="116"/>
      <c r="X47" s="116"/>
      <c r="Y47" s="116"/>
      <c r="Z47" s="116"/>
    </row>
    <row r="48" spans="3:26" x14ac:dyDescent="0.35">
      <c r="C48" s="604" t="s">
        <v>803</v>
      </c>
      <c r="D48" s="605">
        <f t="shared" si="2"/>
        <v>2</v>
      </c>
      <c r="E48" s="604"/>
      <c r="F48" s="604">
        <f>+F47+1</f>
        <v>1995</v>
      </c>
      <c r="G48" s="604"/>
      <c r="H48" s="604">
        <v>4</v>
      </c>
      <c r="I48" s="604"/>
      <c r="J48" s="604"/>
      <c r="K48" s="604"/>
      <c r="L48" s="604"/>
      <c r="M48" s="604"/>
      <c r="N48" s="604"/>
      <c r="O48" s="604">
        <v>1</v>
      </c>
      <c r="P48" s="604"/>
      <c r="Q48" s="604">
        <v>2</v>
      </c>
      <c r="R48" s="604">
        <v>2</v>
      </c>
      <c r="S48" s="604"/>
      <c r="T48" s="543"/>
      <c r="W48" s="116"/>
      <c r="X48" s="116"/>
      <c r="Y48" s="116"/>
      <c r="Z48" s="116"/>
    </row>
    <row r="49" spans="3:26" x14ac:dyDescent="0.35">
      <c r="C49" s="604" t="s">
        <v>804</v>
      </c>
      <c r="D49" s="605">
        <f t="shared" si="2"/>
        <v>0</v>
      </c>
      <c r="E49" s="604"/>
      <c r="F49" s="604">
        <f t="shared" ref="F49:F65" si="3">+F48+1</f>
        <v>1996</v>
      </c>
      <c r="G49" s="604"/>
      <c r="H49" s="604"/>
      <c r="I49" s="604"/>
      <c r="J49" s="604"/>
      <c r="K49" s="604"/>
      <c r="L49" s="604"/>
      <c r="M49" s="604"/>
      <c r="N49" s="604"/>
      <c r="O49" s="604"/>
      <c r="P49" s="604"/>
      <c r="Q49" s="604"/>
      <c r="R49" s="604"/>
      <c r="S49" s="604"/>
      <c r="T49" s="543"/>
      <c r="W49" s="116"/>
      <c r="X49" s="116"/>
      <c r="Y49" s="116"/>
      <c r="Z49" s="116"/>
    </row>
    <row r="50" spans="3:26" x14ac:dyDescent="0.35">
      <c r="C50" s="604" t="s">
        <v>805</v>
      </c>
      <c r="D50" s="605">
        <f t="shared" si="2"/>
        <v>1</v>
      </c>
      <c r="E50" s="604"/>
      <c r="F50" s="604">
        <f t="shared" si="3"/>
        <v>1997</v>
      </c>
      <c r="G50" s="604"/>
      <c r="H50" s="604"/>
      <c r="I50" s="604"/>
      <c r="J50" s="604"/>
      <c r="K50" s="604"/>
      <c r="L50" s="604"/>
      <c r="M50" s="604"/>
      <c r="N50" s="604"/>
      <c r="O50" s="604"/>
      <c r="P50" s="604"/>
      <c r="Q50" s="604"/>
      <c r="R50" s="604">
        <v>1</v>
      </c>
      <c r="S50" s="604"/>
      <c r="T50" s="543"/>
      <c r="W50" s="116"/>
      <c r="X50" s="116"/>
      <c r="Y50" s="116"/>
      <c r="Z50" s="116"/>
    </row>
    <row r="51" spans="3:26" x14ac:dyDescent="0.35">
      <c r="C51" s="604" t="s">
        <v>806</v>
      </c>
      <c r="D51" s="605">
        <f t="shared" si="2"/>
        <v>3</v>
      </c>
      <c r="E51" s="604"/>
      <c r="F51" s="604">
        <f t="shared" si="3"/>
        <v>1998</v>
      </c>
      <c r="G51" s="604"/>
      <c r="H51" s="604"/>
      <c r="I51" s="604"/>
      <c r="J51" s="604">
        <v>1</v>
      </c>
      <c r="K51" s="604">
        <v>1</v>
      </c>
      <c r="L51" s="604"/>
      <c r="M51" s="604"/>
      <c r="N51" s="604"/>
      <c r="O51" s="604">
        <v>2</v>
      </c>
      <c r="P51" s="604">
        <v>3</v>
      </c>
      <c r="Q51" s="604">
        <v>3</v>
      </c>
      <c r="R51" s="604"/>
      <c r="S51" s="604"/>
      <c r="T51" s="543"/>
      <c r="W51" s="116"/>
      <c r="X51" s="116"/>
      <c r="Y51" s="116"/>
      <c r="Z51" s="116"/>
    </row>
    <row r="52" spans="3:26" x14ac:dyDescent="0.35">
      <c r="C52" s="604" t="s">
        <v>807</v>
      </c>
      <c r="D52" s="605">
        <f t="shared" si="2"/>
        <v>3</v>
      </c>
      <c r="E52" s="604"/>
      <c r="F52" s="604">
        <f t="shared" si="3"/>
        <v>1999</v>
      </c>
      <c r="G52" s="604"/>
      <c r="H52" s="604">
        <v>1</v>
      </c>
      <c r="I52" s="604">
        <v>1</v>
      </c>
      <c r="J52" s="604">
        <v>1</v>
      </c>
      <c r="K52" s="604"/>
      <c r="L52" s="604"/>
      <c r="M52" s="604"/>
      <c r="N52" s="604"/>
      <c r="O52" s="604"/>
      <c r="P52" s="604"/>
      <c r="Q52" s="604"/>
      <c r="R52" s="604">
        <v>2</v>
      </c>
      <c r="S52" s="604"/>
      <c r="T52" s="543"/>
      <c r="W52" s="116"/>
      <c r="X52" s="116"/>
      <c r="Y52" s="116"/>
      <c r="Z52" s="116"/>
    </row>
    <row r="53" spans="3:26" x14ac:dyDescent="0.35">
      <c r="C53" s="604" t="s">
        <v>367</v>
      </c>
      <c r="D53" s="605">
        <f t="shared" si="2"/>
        <v>0</v>
      </c>
      <c r="E53" s="604"/>
      <c r="F53" s="604">
        <f t="shared" si="3"/>
        <v>2000</v>
      </c>
      <c r="G53" s="604">
        <v>3</v>
      </c>
      <c r="H53" s="604">
        <v>1</v>
      </c>
      <c r="I53" s="604">
        <v>2</v>
      </c>
      <c r="J53" s="604">
        <v>1</v>
      </c>
      <c r="K53" s="604"/>
      <c r="L53" s="604"/>
      <c r="M53" s="604"/>
      <c r="N53" s="604"/>
      <c r="O53" s="604"/>
      <c r="P53" s="604"/>
      <c r="Q53" s="604"/>
      <c r="R53" s="604"/>
      <c r="S53" s="604"/>
      <c r="T53" s="543"/>
      <c r="W53" s="116"/>
      <c r="X53" s="116"/>
      <c r="Y53" s="116"/>
      <c r="Z53" s="116"/>
    </row>
    <row r="54" spans="3:26" x14ac:dyDescent="0.35">
      <c r="C54" s="604" t="s">
        <v>368</v>
      </c>
      <c r="D54" s="605">
        <f t="shared" si="2"/>
        <v>8</v>
      </c>
      <c r="E54" s="604"/>
      <c r="F54" s="604">
        <f t="shared" si="3"/>
        <v>2001</v>
      </c>
      <c r="G54" s="604"/>
      <c r="H54" s="604"/>
      <c r="I54" s="604"/>
      <c r="J54" s="604"/>
      <c r="K54" s="604">
        <v>1</v>
      </c>
      <c r="L54" s="604"/>
      <c r="M54" s="604"/>
      <c r="N54" s="604"/>
      <c r="O54" s="604"/>
      <c r="P54" s="604">
        <v>2</v>
      </c>
      <c r="Q54" s="604">
        <v>1</v>
      </c>
      <c r="R54" s="604"/>
      <c r="S54" s="604" t="s">
        <v>812</v>
      </c>
      <c r="T54" s="543"/>
      <c r="W54" s="116"/>
      <c r="X54" s="116"/>
      <c r="Y54" s="116"/>
      <c r="Z54" s="116"/>
    </row>
    <row r="55" spans="3:26" x14ac:dyDescent="0.35">
      <c r="C55" s="604" t="s">
        <v>369</v>
      </c>
      <c r="D55" s="605">
        <f t="shared" si="2"/>
        <v>7</v>
      </c>
      <c r="E55" s="604"/>
      <c r="F55" s="604">
        <f t="shared" si="3"/>
        <v>2002</v>
      </c>
      <c r="G55" s="604">
        <v>8</v>
      </c>
      <c r="H55" s="604">
        <v>7</v>
      </c>
      <c r="I55" s="604">
        <v>4</v>
      </c>
      <c r="J55" s="604"/>
      <c r="K55" s="604"/>
      <c r="L55" s="604"/>
      <c r="M55" s="604"/>
      <c r="N55" s="604"/>
      <c r="O55" s="604">
        <v>1</v>
      </c>
      <c r="P55" s="604">
        <v>2</v>
      </c>
      <c r="Q55" s="604">
        <v>1</v>
      </c>
      <c r="R55" s="604">
        <v>1</v>
      </c>
      <c r="S55" s="604"/>
      <c r="T55" s="543"/>
      <c r="W55" s="116"/>
      <c r="X55" s="116"/>
      <c r="Y55" s="116"/>
      <c r="Z55" s="116"/>
    </row>
    <row r="56" spans="3:26" x14ac:dyDescent="0.35">
      <c r="C56" s="604" t="s">
        <v>370</v>
      </c>
      <c r="D56" s="605">
        <f t="shared" si="2"/>
        <v>11</v>
      </c>
      <c r="E56" s="604"/>
      <c r="F56" s="604">
        <f t="shared" si="3"/>
        <v>2003</v>
      </c>
      <c r="G56" s="604">
        <v>7</v>
      </c>
      <c r="H56" s="604">
        <v>6</v>
      </c>
      <c r="I56" s="604"/>
      <c r="J56" s="604"/>
      <c r="K56" s="604"/>
      <c r="L56" s="604"/>
      <c r="M56" s="604"/>
      <c r="N56" s="604"/>
      <c r="O56" s="604"/>
      <c r="P56" s="604"/>
      <c r="Q56" s="604">
        <v>2</v>
      </c>
      <c r="R56" s="604">
        <v>3</v>
      </c>
      <c r="S56" s="604"/>
      <c r="T56" s="543"/>
      <c r="W56" s="116"/>
      <c r="X56" s="116"/>
      <c r="Y56" s="116"/>
      <c r="Z56" s="116"/>
    </row>
    <row r="57" spans="3:26" x14ac:dyDescent="0.35">
      <c r="C57" s="604" t="s">
        <v>371</v>
      </c>
      <c r="D57" s="605">
        <f t="shared" si="2"/>
        <v>8</v>
      </c>
      <c r="E57" s="604"/>
      <c r="F57" s="604">
        <f t="shared" si="3"/>
        <v>2004</v>
      </c>
      <c r="G57" s="604">
        <v>11</v>
      </c>
      <c r="H57" s="604">
        <v>9</v>
      </c>
      <c r="I57" s="604">
        <v>9</v>
      </c>
      <c r="J57" s="604">
        <v>2</v>
      </c>
      <c r="K57" s="604"/>
      <c r="L57" s="604"/>
      <c r="M57" s="604"/>
      <c r="N57" s="604"/>
      <c r="O57" s="604">
        <v>1</v>
      </c>
      <c r="P57" s="604">
        <v>4</v>
      </c>
      <c r="Q57" s="604">
        <v>8</v>
      </c>
      <c r="R57" s="604">
        <v>8</v>
      </c>
      <c r="S57" s="604"/>
      <c r="T57" s="543"/>
      <c r="W57" s="116"/>
      <c r="X57" s="116"/>
      <c r="Y57" s="116"/>
      <c r="Z57" s="116"/>
    </row>
    <row r="58" spans="3:26" x14ac:dyDescent="0.35">
      <c r="C58" s="604" t="s">
        <v>372</v>
      </c>
      <c r="D58" s="605">
        <f t="shared" si="2"/>
        <v>5</v>
      </c>
      <c r="E58" s="604"/>
      <c r="F58" s="604">
        <f t="shared" si="3"/>
        <v>2005</v>
      </c>
      <c r="G58" s="604">
        <v>8</v>
      </c>
      <c r="H58" s="604">
        <v>8</v>
      </c>
      <c r="I58" s="604">
        <v>2</v>
      </c>
      <c r="J58" s="604">
        <v>3</v>
      </c>
      <c r="K58" s="604"/>
      <c r="L58" s="604"/>
      <c r="M58" s="604"/>
      <c r="N58" s="604"/>
      <c r="O58" s="604">
        <v>3</v>
      </c>
      <c r="P58" s="604">
        <v>7</v>
      </c>
      <c r="Q58" s="604">
        <v>5</v>
      </c>
      <c r="R58" s="604">
        <v>4</v>
      </c>
      <c r="S58" s="604"/>
      <c r="T58" s="543"/>
      <c r="W58" s="116"/>
      <c r="X58" s="116"/>
      <c r="Y58" s="116"/>
      <c r="Z58" s="116"/>
    </row>
    <row r="59" spans="3:26" x14ac:dyDescent="0.35">
      <c r="C59" s="604" t="s">
        <v>373</v>
      </c>
      <c r="D59" s="605">
        <f t="shared" si="2"/>
        <v>22</v>
      </c>
      <c r="E59" s="604"/>
      <c r="F59" s="604">
        <f t="shared" si="3"/>
        <v>2006</v>
      </c>
      <c r="G59" s="604">
        <v>4</v>
      </c>
      <c r="H59" s="604">
        <v>4</v>
      </c>
      <c r="I59" s="604">
        <v>4</v>
      </c>
      <c r="J59" s="604"/>
      <c r="K59" s="604">
        <v>1</v>
      </c>
      <c r="L59" s="604"/>
      <c r="M59" s="604"/>
      <c r="N59" s="604"/>
      <c r="O59" s="604"/>
      <c r="P59" s="604">
        <v>2</v>
      </c>
      <c r="Q59" s="604"/>
      <c r="R59" s="604">
        <v>1</v>
      </c>
      <c r="S59" s="604" t="s">
        <v>813</v>
      </c>
      <c r="T59" s="543"/>
      <c r="W59" s="116"/>
      <c r="X59" s="116"/>
      <c r="Y59" s="116"/>
      <c r="Z59" s="116"/>
    </row>
    <row r="60" spans="3:26" x14ac:dyDescent="0.35">
      <c r="C60" s="604" t="s">
        <v>374</v>
      </c>
      <c r="D60" s="605">
        <f t="shared" si="2"/>
        <v>7</v>
      </c>
      <c r="E60" s="604"/>
      <c r="F60" s="604">
        <f t="shared" si="3"/>
        <v>2007</v>
      </c>
      <c r="G60" s="604">
        <v>22</v>
      </c>
      <c r="H60" s="604">
        <v>11</v>
      </c>
      <c r="I60" s="604">
        <v>1</v>
      </c>
      <c r="J60" s="604">
        <v>1</v>
      </c>
      <c r="K60" s="604">
        <v>1</v>
      </c>
      <c r="L60" s="604"/>
      <c r="M60" s="604"/>
      <c r="N60" s="604"/>
      <c r="O60" s="604">
        <v>2</v>
      </c>
      <c r="P60" s="604"/>
      <c r="Q60" s="604">
        <v>7</v>
      </c>
      <c r="R60" s="604">
        <v>5</v>
      </c>
      <c r="S60" s="604" t="s">
        <v>1208</v>
      </c>
      <c r="T60" s="543"/>
      <c r="W60" s="116"/>
      <c r="X60" s="116"/>
      <c r="Y60" s="116"/>
      <c r="Z60" s="116"/>
    </row>
    <row r="61" spans="3:26" x14ac:dyDescent="0.35">
      <c r="C61" s="604" t="s">
        <v>375</v>
      </c>
      <c r="D61" s="605">
        <f t="shared" si="2"/>
        <v>13</v>
      </c>
      <c r="E61" s="683" t="s">
        <v>722</v>
      </c>
      <c r="F61" s="604">
        <f t="shared" si="3"/>
        <v>2008</v>
      </c>
      <c r="G61" s="604">
        <v>6</v>
      </c>
      <c r="H61" s="604">
        <v>7</v>
      </c>
      <c r="I61" s="604">
        <v>5</v>
      </c>
      <c r="J61" s="604">
        <v>2</v>
      </c>
      <c r="K61" s="604"/>
      <c r="L61" s="604"/>
      <c r="M61" s="604"/>
      <c r="N61" s="604">
        <v>1</v>
      </c>
      <c r="O61" s="604">
        <v>1</v>
      </c>
      <c r="P61" s="604">
        <v>4</v>
      </c>
      <c r="Q61" s="604">
        <v>4</v>
      </c>
      <c r="R61" s="604">
        <v>13</v>
      </c>
      <c r="S61" s="604" t="s">
        <v>814</v>
      </c>
      <c r="T61" s="543"/>
      <c r="W61" s="116"/>
      <c r="X61" s="116"/>
      <c r="Y61" s="116"/>
      <c r="Z61" s="116"/>
    </row>
    <row r="62" spans="3:26" x14ac:dyDescent="0.35">
      <c r="C62" s="604" t="s">
        <v>376</v>
      </c>
      <c r="D62" s="605">
        <f t="shared" si="2"/>
        <v>7</v>
      </c>
      <c r="E62" s="604"/>
      <c r="F62" s="604">
        <f t="shared" si="3"/>
        <v>2009</v>
      </c>
      <c r="G62" s="604">
        <v>6</v>
      </c>
      <c r="H62" s="604">
        <v>2</v>
      </c>
      <c r="I62" s="604">
        <v>2</v>
      </c>
      <c r="J62" s="604"/>
      <c r="K62" s="604"/>
      <c r="L62" s="604"/>
      <c r="M62" s="604"/>
      <c r="N62" s="604"/>
      <c r="O62" s="604"/>
      <c r="P62" s="604"/>
      <c r="Q62" s="604"/>
      <c r="R62" s="604">
        <v>2</v>
      </c>
      <c r="S62" s="604"/>
      <c r="T62" s="543"/>
      <c r="W62" s="116"/>
      <c r="X62" s="116"/>
      <c r="Y62" s="116"/>
      <c r="Z62" s="116"/>
    </row>
    <row r="63" spans="3:26" x14ac:dyDescent="0.35">
      <c r="C63" s="604" t="s">
        <v>808</v>
      </c>
      <c r="D63" s="605">
        <f t="shared" si="2"/>
        <v>6</v>
      </c>
      <c r="E63" s="604"/>
      <c r="F63" s="604">
        <f t="shared" si="3"/>
        <v>2010</v>
      </c>
      <c r="G63" s="604">
        <v>7</v>
      </c>
      <c r="H63" s="604">
        <v>2</v>
      </c>
      <c r="I63" s="604">
        <v>1</v>
      </c>
      <c r="J63" s="604"/>
      <c r="K63" s="604"/>
      <c r="L63" s="604"/>
      <c r="M63" s="604">
        <v>1</v>
      </c>
      <c r="N63" s="604"/>
      <c r="O63" s="604">
        <v>1</v>
      </c>
      <c r="P63" s="604">
        <v>4</v>
      </c>
      <c r="Q63" s="604">
        <v>6</v>
      </c>
      <c r="R63" s="604">
        <v>5</v>
      </c>
      <c r="S63" s="604" t="s">
        <v>815</v>
      </c>
      <c r="T63" s="543"/>
      <c r="W63" s="116"/>
      <c r="X63" s="116"/>
      <c r="Y63" s="116"/>
      <c r="Z63" s="116"/>
    </row>
    <row r="64" spans="3:26" x14ac:dyDescent="0.35">
      <c r="C64" s="604" t="s">
        <v>809</v>
      </c>
      <c r="D64" s="605">
        <f t="shared" si="2"/>
        <v>16</v>
      </c>
      <c r="E64" s="543"/>
      <c r="F64" s="604">
        <f t="shared" si="3"/>
        <v>2011</v>
      </c>
      <c r="G64" s="604"/>
      <c r="H64" s="604"/>
      <c r="I64" s="604"/>
      <c r="J64" s="604"/>
      <c r="K64" s="604"/>
      <c r="L64" s="604"/>
      <c r="M64" s="604"/>
      <c r="N64" s="604"/>
      <c r="O64" s="604"/>
      <c r="P64" s="604">
        <v>16</v>
      </c>
      <c r="Q64" s="604">
        <v>16</v>
      </c>
      <c r="R64" s="604">
        <v>7</v>
      </c>
      <c r="S64" s="604"/>
      <c r="T64" s="543"/>
      <c r="W64" s="116"/>
      <c r="X64" s="116"/>
      <c r="Y64" s="116"/>
      <c r="Z64" s="116"/>
    </row>
    <row r="65" spans="3:26" x14ac:dyDescent="0.35">
      <c r="C65" s="543"/>
      <c r="D65" s="566"/>
      <c r="E65" s="543"/>
      <c r="F65" s="604">
        <f t="shared" si="3"/>
        <v>2012</v>
      </c>
      <c r="G65" s="604">
        <v>2</v>
      </c>
      <c r="H65" s="604">
        <v>1</v>
      </c>
      <c r="I65" s="604"/>
      <c r="J65" s="604"/>
      <c r="K65" s="604">
        <v>2</v>
      </c>
      <c r="L65" s="604"/>
      <c r="M65" s="604"/>
      <c r="N65" s="604"/>
      <c r="O65" s="604"/>
      <c r="P65" s="604"/>
      <c r="Q65" s="604"/>
      <c r="R65" s="604"/>
      <c r="S65" s="604" t="s">
        <v>816</v>
      </c>
      <c r="T65" s="543"/>
      <c r="W65" s="116"/>
      <c r="X65" s="116"/>
      <c r="Y65" s="116"/>
      <c r="Z65" s="116"/>
    </row>
    <row r="66" spans="3:26" x14ac:dyDescent="0.35">
      <c r="C66" s="543"/>
      <c r="D66" s="543" t="s">
        <v>1210</v>
      </c>
      <c r="E66" s="543"/>
      <c r="F66" s="543"/>
      <c r="G66" s="543"/>
      <c r="H66" s="543"/>
      <c r="I66" s="543"/>
      <c r="J66" s="543"/>
      <c r="K66" s="543"/>
      <c r="L66" s="543"/>
      <c r="M66" s="543"/>
      <c r="N66" s="543"/>
      <c r="O66" s="543"/>
      <c r="P66" s="543"/>
      <c r="Q66" s="543"/>
      <c r="R66" s="543"/>
      <c r="S66" s="543"/>
      <c r="T66" s="543"/>
      <c r="W66" s="66"/>
    </row>
    <row r="67" spans="3:26" x14ac:dyDescent="0.35">
      <c r="C67" s="543"/>
      <c r="D67" s="543" t="s">
        <v>1211</v>
      </c>
      <c r="E67" s="543"/>
      <c r="F67" s="543"/>
      <c r="G67" s="543"/>
      <c r="H67" s="543"/>
      <c r="I67" s="543"/>
      <c r="J67" s="543"/>
      <c r="K67" s="543"/>
      <c r="L67" s="543"/>
      <c r="M67" s="543"/>
      <c r="N67" s="543"/>
      <c r="O67" s="543"/>
      <c r="P67" s="543"/>
      <c r="Q67" s="543"/>
      <c r="R67" s="543"/>
      <c r="S67" s="543"/>
      <c r="T67" s="543"/>
      <c r="W67" s="66"/>
    </row>
    <row r="68" spans="3:26" x14ac:dyDescent="0.35">
      <c r="F68" s="66"/>
      <c r="G68" s="66"/>
      <c r="H68" s="66"/>
      <c r="I68" s="66"/>
      <c r="J68" s="66"/>
      <c r="K68" s="66"/>
      <c r="L68" s="66"/>
      <c r="M68" s="66"/>
      <c r="N68" s="66"/>
      <c r="O68" s="66"/>
      <c r="P68" s="66"/>
      <c r="Q68" s="66"/>
      <c r="R68" s="66"/>
      <c r="S68" s="66"/>
      <c r="W68" s="66"/>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topLeftCell="A28" workbookViewId="0">
      <selection activeCell="A28" sqref="A28:O57"/>
    </sheetView>
  </sheetViews>
  <sheetFormatPr defaultRowHeight="14.5" x14ac:dyDescent="0.35"/>
  <sheetData>
    <row r="1" spans="1:16" x14ac:dyDescent="0.35">
      <c r="A1" s="30" t="s">
        <v>820</v>
      </c>
    </row>
    <row r="4" spans="1:16" x14ac:dyDescent="0.35">
      <c r="P4" s="66"/>
    </row>
    <row r="5" spans="1:16" x14ac:dyDescent="0.35">
      <c r="P5" s="66"/>
    </row>
    <row r="6" spans="1:16" x14ac:dyDescent="0.35">
      <c r="P6" s="66"/>
    </row>
    <row r="7" spans="1:16" s="66" customFormat="1" x14ac:dyDescent="0.35"/>
    <row r="8" spans="1:16" x14ac:dyDescent="0.35">
      <c r="P8" s="66"/>
    </row>
    <row r="9" spans="1:16" x14ac:dyDescent="0.35">
      <c r="B9" s="30" t="s">
        <v>1312</v>
      </c>
      <c r="P9" s="66"/>
    </row>
    <row r="10" spans="1:16" x14ac:dyDescent="0.35">
      <c r="B10" s="66"/>
      <c r="C10" s="66"/>
      <c r="D10" s="66"/>
      <c r="E10" s="66"/>
      <c r="F10" s="66"/>
      <c r="G10" s="66"/>
      <c r="H10" s="66"/>
      <c r="I10" s="66"/>
      <c r="J10" s="66"/>
      <c r="K10" s="66"/>
      <c r="L10" s="66"/>
      <c r="M10" s="66"/>
      <c r="N10" s="66"/>
      <c r="O10" s="66"/>
      <c r="P10" s="66"/>
    </row>
    <row r="11" spans="1:16" x14ac:dyDescent="0.35">
      <c r="B11" s="272" t="s">
        <v>0</v>
      </c>
      <c r="C11" s="272" t="s">
        <v>1</v>
      </c>
      <c r="D11" s="272" t="s">
        <v>2</v>
      </c>
      <c r="E11" s="272" t="s">
        <v>3</v>
      </c>
      <c r="F11" s="272" t="s">
        <v>4</v>
      </c>
      <c r="G11" s="272" t="s">
        <v>5</v>
      </c>
      <c r="H11" s="272" t="s">
        <v>6</v>
      </c>
      <c r="I11" s="272" t="s">
        <v>7</v>
      </c>
      <c r="J11" s="272" t="s">
        <v>8</v>
      </c>
      <c r="K11" s="272" t="s">
        <v>9</v>
      </c>
      <c r="L11" s="272" t="s">
        <v>10</v>
      </c>
      <c r="M11" s="272" t="s">
        <v>11</v>
      </c>
      <c r="N11" s="66"/>
      <c r="O11" s="66"/>
      <c r="P11" s="66"/>
    </row>
    <row r="12" spans="1:16" x14ac:dyDescent="0.35">
      <c r="B12" s="129">
        <f t="shared" ref="B12:M12" si="0">+SUM(C29:C32)+SUM(C35:C37)</f>
        <v>0</v>
      </c>
      <c r="C12" s="129">
        <f t="shared" si="0"/>
        <v>0</v>
      </c>
      <c r="D12" s="129">
        <f t="shared" si="0"/>
        <v>3</v>
      </c>
      <c r="E12" s="129">
        <f t="shared" si="0"/>
        <v>29</v>
      </c>
      <c r="F12" s="129">
        <f t="shared" si="0"/>
        <v>25</v>
      </c>
      <c r="G12" s="129">
        <f t="shared" si="0"/>
        <v>7</v>
      </c>
      <c r="H12" s="129">
        <f t="shared" si="0"/>
        <v>5</v>
      </c>
      <c r="I12" s="129">
        <f t="shared" si="0"/>
        <v>3</v>
      </c>
      <c r="J12" s="129">
        <f t="shared" si="0"/>
        <v>4</v>
      </c>
      <c r="K12" s="129">
        <f t="shared" si="0"/>
        <v>3</v>
      </c>
      <c r="L12" s="129">
        <f t="shared" si="0"/>
        <v>1</v>
      </c>
      <c r="M12" s="129">
        <f t="shared" si="0"/>
        <v>1</v>
      </c>
      <c r="N12" s="66"/>
      <c r="O12" s="66"/>
      <c r="P12" s="66"/>
    </row>
    <row r="13" spans="1:16" x14ac:dyDescent="0.35">
      <c r="A13" s="66"/>
      <c r="B13" s="129"/>
      <c r="C13" s="129"/>
      <c r="D13" s="129"/>
      <c r="E13" s="129"/>
      <c r="F13" s="129"/>
      <c r="G13" s="129"/>
      <c r="H13" s="129"/>
      <c r="I13" s="129"/>
      <c r="J13" s="129"/>
      <c r="K13" s="129"/>
      <c r="L13" s="129"/>
      <c r="M13" s="129"/>
      <c r="N13" s="66"/>
      <c r="O13" s="66"/>
      <c r="P13" s="66"/>
    </row>
    <row r="20" spans="1:20" x14ac:dyDescent="0.35">
      <c r="J20" s="66"/>
      <c r="K20" s="66"/>
      <c r="L20" s="66"/>
      <c r="M20" s="66"/>
      <c r="N20" s="66"/>
      <c r="O20" s="66"/>
      <c r="P20" s="66"/>
    </row>
    <row r="21" spans="1:20" x14ac:dyDescent="0.35">
      <c r="J21" s="66"/>
      <c r="K21" s="66"/>
      <c r="L21" s="66"/>
      <c r="M21" s="66"/>
      <c r="N21" s="66"/>
      <c r="O21" s="66"/>
      <c r="P21" s="66"/>
    </row>
    <row r="22" spans="1:20" s="66" customFormat="1" x14ac:dyDescent="0.35">
      <c r="A22"/>
      <c r="B22" s="30" t="s">
        <v>1311</v>
      </c>
      <c r="Q22"/>
      <c r="R22"/>
      <c r="S22"/>
      <c r="T22"/>
    </row>
    <row r="23" spans="1:20" s="66" customFormat="1" x14ac:dyDescent="0.35">
      <c r="A23"/>
      <c r="Q23"/>
      <c r="R23"/>
      <c r="S23"/>
      <c r="T23"/>
    </row>
    <row r="24" spans="1:20" x14ac:dyDescent="0.35">
      <c r="B24" s="270" t="s">
        <v>545</v>
      </c>
      <c r="C24" s="270" t="s">
        <v>544</v>
      </c>
      <c r="D24" s="270" t="s">
        <v>543</v>
      </c>
      <c r="E24" s="270" t="s">
        <v>542</v>
      </c>
      <c r="F24" s="270" t="s">
        <v>541</v>
      </c>
      <c r="G24" s="271" t="s">
        <v>821</v>
      </c>
      <c r="H24" s="270" t="s">
        <v>822</v>
      </c>
      <c r="I24" s="66"/>
      <c r="J24" s="66"/>
      <c r="K24" s="66"/>
      <c r="L24" s="66"/>
      <c r="M24" s="66"/>
      <c r="N24" s="66"/>
      <c r="O24" s="66"/>
      <c r="P24" s="66"/>
    </row>
    <row r="25" spans="1:20" x14ac:dyDescent="0.35">
      <c r="B25" s="271">
        <f>+O29</f>
        <v>10</v>
      </c>
      <c r="C25" s="271">
        <f>+O30</f>
        <v>18</v>
      </c>
      <c r="D25" s="271">
        <f>+O31</f>
        <v>12</v>
      </c>
      <c r="E25" s="271">
        <f>+O32</f>
        <v>16</v>
      </c>
      <c r="F25" s="271">
        <f>+O35</f>
        <v>17</v>
      </c>
      <c r="G25" s="271">
        <f>+O36</f>
        <v>5</v>
      </c>
      <c r="H25" s="271">
        <f>+O37</f>
        <v>3</v>
      </c>
      <c r="I25" s="66"/>
      <c r="J25" s="66"/>
      <c r="K25" s="66"/>
      <c r="L25" s="66"/>
      <c r="M25" s="66"/>
      <c r="N25" s="66"/>
      <c r="O25" s="66"/>
      <c r="P25" s="66"/>
    </row>
    <row r="26" spans="1:20" x14ac:dyDescent="0.35">
      <c r="B26" s="66"/>
      <c r="C26" s="66"/>
      <c r="D26" s="66"/>
      <c r="E26" s="66"/>
      <c r="F26" s="66"/>
      <c r="G26" s="66"/>
      <c r="H26" s="66"/>
      <c r="I26" s="66"/>
      <c r="J26" s="66"/>
      <c r="K26" s="66"/>
      <c r="L26" s="66"/>
      <c r="M26" s="66"/>
      <c r="N26" s="66"/>
      <c r="O26" s="66"/>
      <c r="P26" s="66"/>
    </row>
    <row r="27" spans="1:20" x14ac:dyDescent="0.35">
      <c r="B27" s="127"/>
      <c r="C27" s="127"/>
      <c r="D27" s="127"/>
      <c r="E27" s="127"/>
      <c r="F27" s="127"/>
      <c r="G27" s="127"/>
      <c r="H27" s="127"/>
      <c r="I27" s="127"/>
      <c r="J27" s="127"/>
      <c r="K27" s="127"/>
      <c r="L27" s="127"/>
      <c r="M27" s="127"/>
      <c r="N27" s="127"/>
      <c r="O27" s="127"/>
      <c r="P27" s="66"/>
    </row>
    <row r="28" spans="1:20" x14ac:dyDescent="0.35">
      <c r="A28" s="543"/>
      <c r="B28" s="712"/>
      <c r="C28" s="713" t="s">
        <v>0</v>
      </c>
      <c r="D28" s="713" t="s">
        <v>1</v>
      </c>
      <c r="E28" s="713" t="s">
        <v>2</v>
      </c>
      <c r="F28" s="713" t="s">
        <v>3</v>
      </c>
      <c r="G28" s="713" t="s">
        <v>4</v>
      </c>
      <c r="H28" s="713" t="s">
        <v>5</v>
      </c>
      <c r="I28" s="713" t="s">
        <v>6</v>
      </c>
      <c r="J28" s="713" t="s">
        <v>7</v>
      </c>
      <c r="K28" s="713" t="s">
        <v>8</v>
      </c>
      <c r="L28" s="713" t="s">
        <v>9</v>
      </c>
      <c r="M28" s="713" t="s">
        <v>10</v>
      </c>
      <c r="N28" s="713" t="s">
        <v>11</v>
      </c>
      <c r="O28" s="713" t="s">
        <v>12</v>
      </c>
      <c r="P28" s="66"/>
      <c r="Q28" s="66"/>
      <c r="R28" s="66"/>
      <c r="S28" s="66"/>
      <c r="T28" s="66"/>
    </row>
    <row r="29" spans="1:20" x14ac:dyDescent="0.35">
      <c r="A29" s="679" t="s">
        <v>482</v>
      </c>
      <c r="B29" s="714" t="s">
        <v>545</v>
      </c>
      <c r="C29" s="714" t="s">
        <v>14</v>
      </c>
      <c r="D29" s="714" t="s">
        <v>14</v>
      </c>
      <c r="E29" s="714">
        <v>1</v>
      </c>
      <c r="F29" s="714">
        <v>2</v>
      </c>
      <c r="G29" s="714">
        <v>2</v>
      </c>
      <c r="H29" s="714">
        <v>2</v>
      </c>
      <c r="I29" s="714">
        <v>3</v>
      </c>
      <c r="J29" s="714" t="s">
        <v>14</v>
      </c>
      <c r="K29" s="714" t="s">
        <v>14</v>
      </c>
      <c r="L29" s="714" t="s">
        <v>14</v>
      </c>
      <c r="M29" s="714" t="s">
        <v>108</v>
      </c>
      <c r="N29" s="714" t="s">
        <v>108</v>
      </c>
      <c r="O29" s="614">
        <f t="shared" ref="O29:O38" si="1">+SUM(C29:N29)</f>
        <v>10</v>
      </c>
      <c r="P29" s="66"/>
      <c r="Q29" s="66"/>
      <c r="R29" s="66"/>
      <c r="S29" s="66"/>
      <c r="T29" s="66"/>
    </row>
    <row r="30" spans="1:20" x14ac:dyDescent="0.35">
      <c r="A30" s="543"/>
      <c r="B30" s="714" t="s">
        <v>544</v>
      </c>
      <c r="C30" s="714" t="s">
        <v>108</v>
      </c>
      <c r="D30" s="714" t="s">
        <v>14</v>
      </c>
      <c r="E30" s="714" t="s">
        <v>14</v>
      </c>
      <c r="F30" s="714">
        <v>5</v>
      </c>
      <c r="G30" s="714">
        <v>7</v>
      </c>
      <c r="H30" s="714">
        <v>1</v>
      </c>
      <c r="I30" s="714" t="s">
        <v>108</v>
      </c>
      <c r="J30" s="714">
        <v>2</v>
      </c>
      <c r="K30" s="714">
        <v>2</v>
      </c>
      <c r="L30" s="714" t="s">
        <v>108</v>
      </c>
      <c r="M30" s="714" t="s">
        <v>108</v>
      </c>
      <c r="N30" s="714">
        <v>1</v>
      </c>
      <c r="O30" s="614">
        <f t="shared" si="1"/>
        <v>18</v>
      </c>
      <c r="P30" s="66"/>
    </row>
    <row r="31" spans="1:20" x14ac:dyDescent="0.35">
      <c r="A31" s="543"/>
      <c r="B31" s="714" t="s">
        <v>543</v>
      </c>
      <c r="C31" s="714" t="s">
        <v>108</v>
      </c>
      <c r="D31" s="714" t="s">
        <v>14</v>
      </c>
      <c r="E31" s="714" t="s">
        <v>14</v>
      </c>
      <c r="F31" s="714">
        <v>6</v>
      </c>
      <c r="G31" s="714">
        <v>3</v>
      </c>
      <c r="H31" s="714">
        <v>1</v>
      </c>
      <c r="I31" s="714">
        <v>1</v>
      </c>
      <c r="J31" s="714"/>
      <c r="K31" s="714">
        <v>1</v>
      </c>
      <c r="L31" s="714" t="s">
        <v>108</v>
      </c>
      <c r="M31" s="714" t="s">
        <v>108</v>
      </c>
      <c r="N31" s="714" t="s">
        <v>108</v>
      </c>
      <c r="O31" s="614">
        <f t="shared" si="1"/>
        <v>12</v>
      </c>
      <c r="P31" s="66"/>
    </row>
    <row r="32" spans="1:20" x14ac:dyDescent="0.35">
      <c r="A32" s="543"/>
      <c r="B32" s="714" t="s">
        <v>542</v>
      </c>
      <c r="C32" s="714" t="s">
        <v>108</v>
      </c>
      <c r="D32" s="714" t="s">
        <v>108</v>
      </c>
      <c r="E32" s="714"/>
      <c r="F32" s="714">
        <v>8</v>
      </c>
      <c r="G32" s="714">
        <v>8</v>
      </c>
      <c r="H32" s="714" t="s">
        <v>108</v>
      </c>
      <c r="I32" s="714" t="s">
        <v>108</v>
      </c>
      <c r="J32" s="714" t="s">
        <v>108</v>
      </c>
      <c r="K32" s="714" t="s">
        <v>108</v>
      </c>
      <c r="L32" s="714" t="s">
        <v>14</v>
      </c>
      <c r="M32" s="714" t="s">
        <v>14</v>
      </c>
      <c r="N32" s="714" t="s">
        <v>108</v>
      </c>
      <c r="O32" s="614">
        <f t="shared" si="1"/>
        <v>16</v>
      </c>
      <c r="P32" s="265"/>
    </row>
    <row r="33" spans="1:16" x14ac:dyDescent="0.35">
      <c r="A33" s="543"/>
      <c r="B33" s="715" t="s">
        <v>1212</v>
      </c>
      <c r="C33" s="715"/>
      <c r="D33" s="715"/>
      <c r="E33" s="715">
        <v>1</v>
      </c>
      <c r="F33" s="715">
        <v>4</v>
      </c>
      <c r="G33" s="715">
        <v>4</v>
      </c>
      <c r="H33" s="715">
        <v>1</v>
      </c>
      <c r="I33" s="715"/>
      <c r="J33" s="715"/>
      <c r="K33" s="715"/>
      <c r="L33" s="715">
        <v>2</v>
      </c>
      <c r="M33" s="715">
        <v>1</v>
      </c>
      <c r="N33" s="715"/>
      <c r="O33" s="679">
        <f t="shared" si="1"/>
        <v>13</v>
      </c>
      <c r="P33" s="66"/>
    </row>
    <row r="34" spans="1:16" x14ac:dyDescent="0.35">
      <c r="A34" s="683" t="s">
        <v>746</v>
      </c>
      <c r="B34" s="716">
        <v>1995</v>
      </c>
      <c r="C34" s="716"/>
      <c r="D34" s="716"/>
      <c r="E34" s="716"/>
      <c r="F34" s="716">
        <v>1</v>
      </c>
      <c r="G34" s="716"/>
      <c r="H34" s="716">
        <v>1</v>
      </c>
      <c r="I34" s="716">
        <v>1</v>
      </c>
      <c r="J34" s="716"/>
      <c r="K34" s="716">
        <v>1</v>
      </c>
      <c r="L34" s="716"/>
      <c r="M34" s="716"/>
      <c r="N34" s="716"/>
      <c r="O34" s="717"/>
    </row>
    <row r="35" spans="1:16" x14ac:dyDescent="0.35">
      <c r="A35" s="543"/>
      <c r="B35" s="718" t="s">
        <v>541</v>
      </c>
      <c r="C35" s="718">
        <f>+C33+C34</f>
        <v>0</v>
      </c>
      <c r="D35" s="718">
        <f t="shared" ref="D35:N35" si="2">+D33+D34</f>
        <v>0</v>
      </c>
      <c r="E35" s="718">
        <f t="shared" si="2"/>
        <v>1</v>
      </c>
      <c r="F35" s="718">
        <f t="shared" si="2"/>
        <v>5</v>
      </c>
      <c r="G35" s="718">
        <f t="shared" si="2"/>
        <v>4</v>
      </c>
      <c r="H35" s="718">
        <f t="shared" si="2"/>
        <v>2</v>
      </c>
      <c r="I35" s="718">
        <f t="shared" si="2"/>
        <v>1</v>
      </c>
      <c r="J35" s="718">
        <f t="shared" si="2"/>
        <v>0</v>
      </c>
      <c r="K35" s="718">
        <f t="shared" si="2"/>
        <v>1</v>
      </c>
      <c r="L35" s="718">
        <f t="shared" si="2"/>
        <v>2</v>
      </c>
      <c r="M35" s="718">
        <f t="shared" si="2"/>
        <v>1</v>
      </c>
      <c r="N35" s="718">
        <f t="shared" si="2"/>
        <v>0</v>
      </c>
      <c r="O35" s="631">
        <f t="shared" si="1"/>
        <v>17</v>
      </c>
    </row>
    <row r="36" spans="1:16" x14ac:dyDescent="0.35">
      <c r="A36" s="543"/>
      <c r="B36" s="719" t="s">
        <v>821</v>
      </c>
      <c r="C36" s="719">
        <f>+SUM(C41:C50)</f>
        <v>0</v>
      </c>
      <c r="D36" s="719">
        <f t="shared" ref="D36:N36" si="3">+SUM(D41:D50)</f>
        <v>0</v>
      </c>
      <c r="E36" s="719">
        <f t="shared" si="3"/>
        <v>1</v>
      </c>
      <c r="F36" s="719">
        <f t="shared" si="3"/>
        <v>2</v>
      </c>
      <c r="G36" s="719">
        <f t="shared" si="3"/>
        <v>1</v>
      </c>
      <c r="H36" s="719">
        <f t="shared" si="3"/>
        <v>0</v>
      </c>
      <c r="I36" s="719">
        <f t="shared" si="3"/>
        <v>0</v>
      </c>
      <c r="J36" s="719">
        <f t="shared" si="3"/>
        <v>1</v>
      </c>
      <c r="K36" s="719">
        <f t="shared" si="3"/>
        <v>0</v>
      </c>
      <c r="L36" s="719">
        <f t="shared" si="3"/>
        <v>0</v>
      </c>
      <c r="M36" s="719">
        <f t="shared" si="3"/>
        <v>0</v>
      </c>
      <c r="N36" s="719">
        <f t="shared" si="3"/>
        <v>0</v>
      </c>
      <c r="O36" s="631">
        <f t="shared" si="1"/>
        <v>5</v>
      </c>
    </row>
    <row r="37" spans="1:16" x14ac:dyDescent="0.35">
      <c r="A37" s="543"/>
      <c r="B37" s="718" t="s">
        <v>822</v>
      </c>
      <c r="C37" s="719">
        <f>+SUM(C51:C57)</f>
        <v>0</v>
      </c>
      <c r="D37" s="719">
        <f t="shared" ref="D37:N37" si="4">+SUM(D51:D57)</f>
        <v>0</v>
      </c>
      <c r="E37" s="719">
        <f t="shared" si="4"/>
        <v>0</v>
      </c>
      <c r="F37" s="719">
        <f t="shared" si="4"/>
        <v>1</v>
      </c>
      <c r="G37" s="719">
        <f t="shared" si="4"/>
        <v>0</v>
      </c>
      <c r="H37" s="719">
        <f t="shared" si="4"/>
        <v>1</v>
      </c>
      <c r="I37" s="719">
        <f t="shared" si="4"/>
        <v>0</v>
      </c>
      <c r="J37" s="719">
        <f t="shared" si="4"/>
        <v>0</v>
      </c>
      <c r="K37" s="719">
        <f t="shared" si="4"/>
        <v>0</v>
      </c>
      <c r="L37" s="719">
        <f t="shared" si="4"/>
        <v>1</v>
      </c>
      <c r="M37" s="719">
        <f t="shared" si="4"/>
        <v>0</v>
      </c>
      <c r="N37" s="719">
        <f t="shared" si="4"/>
        <v>0</v>
      </c>
      <c r="O37" s="631">
        <f t="shared" si="1"/>
        <v>3</v>
      </c>
    </row>
    <row r="38" spans="1:16" x14ac:dyDescent="0.35">
      <c r="A38" s="543"/>
      <c r="B38" s="720" t="s">
        <v>306</v>
      </c>
      <c r="C38" s="721">
        <f>+SUM(C29:C37)</f>
        <v>0</v>
      </c>
      <c r="D38" s="721">
        <f t="shared" ref="D38:N38" si="5">+SUM(D29:D37)</f>
        <v>0</v>
      </c>
      <c r="E38" s="721">
        <f t="shared" si="5"/>
        <v>4</v>
      </c>
      <c r="F38" s="721">
        <f t="shared" si="5"/>
        <v>34</v>
      </c>
      <c r="G38" s="721">
        <f t="shared" si="5"/>
        <v>29</v>
      </c>
      <c r="H38" s="721">
        <f t="shared" si="5"/>
        <v>9</v>
      </c>
      <c r="I38" s="721">
        <f t="shared" si="5"/>
        <v>6</v>
      </c>
      <c r="J38" s="721">
        <f t="shared" si="5"/>
        <v>3</v>
      </c>
      <c r="K38" s="721">
        <f t="shared" si="5"/>
        <v>5</v>
      </c>
      <c r="L38" s="721">
        <f t="shared" si="5"/>
        <v>5</v>
      </c>
      <c r="M38" s="721">
        <f t="shared" si="5"/>
        <v>2</v>
      </c>
      <c r="N38" s="721">
        <f t="shared" si="5"/>
        <v>1</v>
      </c>
      <c r="O38" s="631">
        <f t="shared" si="1"/>
        <v>98</v>
      </c>
    </row>
    <row r="39" spans="1:16" x14ac:dyDescent="0.35">
      <c r="A39" s="543"/>
      <c r="B39" s="604"/>
      <c r="C39" s="722" t="s">
        <v>0</v>
      </c>
      <c r="D39" s="722" t="s">
        <v>1</v>
      </c>
      <c r="E39" s="722" t="s">
        <v>2</v>
      </c>
      <c r="F39" s="722" t="s">
        <v>3</v>
      </c>
      <c r="G39" s="722" t="s">
        <v>4</v>
      </c>
      <c r="H39" s="722" t="s">
        <v>5</v>
      </c>
      <c r="I39" s="722" t="s">
        <v>6</v>
      </c>
      <c r="J39" s="722" t="s">
        <v>7</v>
      </c>
      <c r="K39" s="722" t="s">
        <v>8</v>
      </c>
      <c r="L39" s="722" t="s">
        <v>9</v>
      </c>
      <c r="M39" s="722" t="s">
        <v>10</v>
      </c>
      <c r="N39" s="722" t="s">
        <v>11</v>
      </c>
      <c r="O39" s="543"/>
    </row>
    <row r="40" spans="1:16" x14ac:dyDescent="0.35">
      <c r="A40" s="543"/>
      <c r="B40" s="604">
        <v>1995</v>
      </c>
      <c r="C40" s="604"/>
      <c r="D40" s="604"/>
      <c r="E40" s="604"/>
      <c r="F40" s="604">
        <v>1</v>
      </c>
      <c r="G40" s="604"/>
      <c r="H40" s="604">
        <v>1</v>
      </c>
      <c r="I40" s="604">
        <v>1</v>
      </c>
      <c r="J40" s="604"/>
      <c r="K40" s="604">
        <v>1</v>
      </c>
      <c r="L40" s="604"/>
      <c r="M40" s="604"/>
      <c r="N40" s="604"/>
      <c r="O40" s="543"/>
    </row>
    <row r="41" spans="1:16" x14ac:dyDescent="0.35">
      <c r="A41" s="543"/>
      <c r="B41" s="604">
        <v>1996</v>
      </c>
      <c r="C41" s="604"/>
      <c r="D41" s="604"/>
      <c r="E41" s="604"/>
      <c r="F41" s="604"/>
      <c r="G41" s="604"/>
      <c r="H41" s="604"/>
      <c r="I41" s="604"/>
      <c r="J41" s="604"/>
      <c r="K41" s="604"/>
      <c r="L41" s="604"/>
      <c r="M41" s="604"/>
      <c r="N41" s="604"/>
      <c r="O41" s="543"/>
    </row>
    <row r="42" spans="1:16" x14ac:dyDescent="0.35">
      <c r="A42" s="543"/>
      <c r="B42" s="604">
        <f>+B41+1</f>
        <v>1997</v>
      </c>
      <c r="C42" s="604"/>
      <c r="D42" s="604"/>
      <c r="E42" s="604"/>
      <c r="F42" s="604">
        <v>1</v>
      </c>
      <c r="G42" s="604"/>
      <c r="H42" s="604"/>
      <c r="I42" s="604"/>
      <c r="J42" s="604"/>
      <c r="K42" s="604"/>
      <c r="L42" s="604"/>
      <c r="M42" s="604"/>
      <c r="N42" s="604"/>
      <c r="O42" s="543"/>
    </row>
    <row r="43" spans="1:16" x14ac:dyDescent="0.35">
      <c r="A43" s="543"/>
      <c r="B43" s="604">
        <f t="shared" ref="B43:B57" si="6">+B42+1</f>
        <v>1998</v>
      </c>
      <c r="C43" s="604"/>
      <c r="D43" s="604"/>
      <c r="E43" s="604"/>
      <c r="F43" s="604"/>
      <c r="G43" s="604"/>
      <c r="H43" s="604"/>
      <c r="I43" s="604"/>
      <c r="J43" s="604"/>
      <c r="K43" s="604"/>
      <c r="L43" s="604"/>
      <c r="M43" s="604"/>
      <c r="N43" s="604"/>
      <c r="O43" s="543"/>
    </row>
    <row r="44" spans="1:16" x14ac:dyDescent="0.35">
      <c r="A44" s="543"/>
      <c r="B44" s="604">
        <f t="shared" si="6"/>
        <v>1999</v>
      </c>
      <c r="C44" s="604"/>
      <c r="D44" s="604"/>
      <c r="E44" s="604"/>
      <c r="F44" s="604"/>
      <c r="G44" s="604"/>
      <c r="H44" s="604"/>
      <c r="I44" s="604"/>
      <c r="J44" s="604"/>
      <c r="K44" s="604"/>
      <c r="L44" s="604"/>
      <c r="M44" s="604"/>
      <c r="N44" s="604"/>
      <c r="O44" s="543"/>
    </row>
    <row r="45" spans="1:16" x14ac:dyDescent="0.35">
      <c r="A45" s="543"/>
      <c r="B45" s="604">
        <f t="shared" si="6"/>
        <v>2000</v>
      </c>
      <c r="C45" s="604"/>
      <c r="D45" s="604"/>
      <c r="E45" s="604"/>
      <c r="F45" s="604"/>
      <c r="G45" s="604"/>
      <c r="H45" s="604"/>
      <c r="I45" s="604"/>
      <c r="J45" s="604">
        <v>1</v>
      </c>
      <c r="K45" s="604"/>
      <c r="L45" s="604"/>
      <c r="M45" s="604"/>
      <c r="N45" s="604"/>
      <c r="O45" s="543"/>
    </row>
    <row r="46" spans="1:16" x14ac:dyDescent="0.35">
      <c r="A46" s="543"/>
      <c r="B46" s="604">
        <f t="shared" si="6"/>
        <v>2001</v>
      </c>
      <c r="C46" s="604"/>
      <c r="D46" s="604"/>
      <c r="E46" s="604"/>
      <c r="F46" s="604">
        <v>1</v>
      </c>
      <c r="G46" s="604"/>
      <c r="H46" s="604"/>
      <c r="I46" s="604"/>
      <c r="J46" s="604"/>
      <c r="K46" s="604"/>
      <c r="L46" s="604"/>
      <c r="M46" s="604"/>
      <c r="N46" s="604"/>
      <c r="O46" s="543"/>
    </row>
    <row r="47" spans="1:16" x14ac:dyDescent="0.35">
      <c r="A47" s="543"/>
      <c r="B47" s="604">
        <f t="shared" si="6"/>
        <v>2002</v>
      </c>
      <c r="C47" s="604"/>
      <c r="D47" s="604"/>
      <c r="E47" s="604"/>
      <c r="F47" s="604"/>
      <c r="G47" s="604"/>
      <c r="H47" s="604"/>
      <c r="I47" s="604"/>
      <c r="J47" s="604"/>
      <c r="K47" s="604"/>
      <c r="L47" s="604"/>
      <c r="M47" s="604"/>
      <c r="N47" s="604"/>
      <c r="O47" s="543"/>
    </row>
    <row r="48" spans="1:16" x14ac:dyDescent="0.35">
      <c r="A48" s="543"/>
      <c r="B48" s="604">
        <f t="shared" si="6"/>
        <v>2003</v>
      </c>
      <c r="C48" s="604"/>
      <c r="D48" s="604"/>
      <c r="E48" s="604"/>
      <c r="F48" s="604"/>
      <c r="G48" s="604">
        <v>1</v>
      </c>
      <c r="H48" s="604"/>
      <c r="I48" s="604"/>
      <c r="J48" s="604"/>
      <c r="K48" s="604"/>
      <c r="L48" s="604"/>
      <c r="M48" s="604"/>
      <c r="N48" s="604"/>
      <c r="O48" s="543"/>
    </row>
    <row r="49" spans="1:15" x14ac:dyDescent="0.35">
      <c r="A49" s="543"/>
      <c r="B49" s="604">
        <f t="shared" si="6"/>
        <v>2004</v>
      </c>
      <c r="C49" s="604"/>
      <c r="D49" s="604"/>
      <c r="E49" s="604"/>
      <c r="F49" s="604"/>
      <c r="G49" s="604"/>
      <c r="H49" s="604"/>
      <c r="I49" s="604"/>
      <c r="J49" s="604"/>
      <c r="K49" s="604"/>
      <c r="L49" s="604"/>
      <c r="M49" s="604"/>
      <c r="N49" s="604"/>
      <c r="O49" s="543"/>
    </row>
    <row r="50" spans="1:15" x14ac:dyDescent="0.35">
      <c r="A50" s="543"/>
      <c r="B50" s="604">
        <f t="shared" si="6"/>
        <v>2005</v>
      </c>
      <c r="C50" s="604"/>
      <c r="D50" s="604"/>
      <c r="E50" s="604">
        <v>1</v>
      </c>
      <c r="F50" s="604"/>
      <c r="G50" s="604"/>
      <c r="H50" s="604"/>
      <c r="I50" s="604"/>
      <c r="J50" s="604"/>
      <c r="K50" s="604"/>
      <c r="L50" s="604"/>
      <c r="M50" s="604"/>
      <c r="N50" s="604"/>
      <c r="O50" s="543"/>
    </row>
    <row r="51" spans="1:15" x14ac:dyDescent="0.35">
      <c r="A51" s="543"/>
      <c r="B51" s="604">
        <f t="shared" si="6"/>
        <v>2006</v>
      </c>
      <c r="C51" s="604"/>
      <c r="D51" s="604"/>
      <c r="E51" s="604"/>
      <c r="F51" s="604"/>
      <c r="G51" s="604"/>
      <c r="H51" s="604"/>
      <c r="I51" s="604"/>
      <c r="J51" s="604"/>
      <c r="K51" s="604"/>
      <c r="L51" s="604">
        <v>1</v>
      </c>
      <c r="M51" s="604"/>
      <c r="N51" s="604"/>
      <c r="O51" s="543"/>
    </row>
    <row r="52" spans="1:15" x14ac:dyDescent="0.35">
      <c r="A52" s="543"/>
      <c r="B52" s="604">
        <f t="shared" si="6"/>
        <v>2007</v>
      </c>
      <c r="C52" s="604"/>
      <c r="D52" s="604"/>
      <c r="E52" s="604"/>
      <c r="F52" s="604"/>
      <c r="G52" s="604"/>
      <c r="H52" s="604">
        <v>1</v>
      </c>
      <c r="I52" s="604"/>
      <c r="J52" s="604"/>
      <c r="K52" s="604"/>
      <c r="L52" s="604"/>
      <c r="M52" s="604"/>
      <c r="N52" s="604"/>
      <c r="O52" s="543"/>
    </row>
    <row r="53" spans="1:15" x14ac:dyDescent="0.35">
      <c r="A53" s="543"/>
      <c r="B53" s="604">
        <f t="shared" si="6"/>
        <v>2008</v>
      </c>
      <c r="C53" s="604"/>
      <c r="D53" s="604"/>
      <c r="E53" s="604"/>
      <c r="F53" s="604">
        <v>1</v>
      </c>
      <c r="G53" s="604"/>
      <c r="H53" s="604"/>
      <c r="I53" s="604"/>
      <c r="J53" s="604"/>
      <c r="K53" s="604"/>
      <c r="L53" s="604"/>
      <c r="M53" s="604"/>
      <c r="N53" s="604"/>
      <c r="O53" s="543"/>
    </row>
    <row r="54" spans="1:15" x14ac:dyDescent="0.35">
      <c r="A54" s="543"/>
      <c r="B54" s="604">
        <f t="shared" si="6"/>
        <v>2009</v>
      </c>
      <c r="C54" s="604"/>
      <c r="D54" s="604"/>
      <c r="E54" s="604"/>
      <c r="F54" s="604"/>
      <c r="G54" s="604"/>
      <c r="H54" s="604"/>
      <c r="I54" s="604"/>
      <c r="J54" s="604"/>
      <c r="K54" s="604"/>
      <c r="L54" s="604"/>
      <c r="M54" s="604"/>
      <c r="N54" s="604"/>
      <c r="O54" s="543"/>
    </row>
    <row r="55" spans="1:15" x14ac:dyDescent="0.35">
      <c r="A55" s="543"/>
      <c r="B55" s="604">
        <f t="shared" si="6"/>
        <v>2010</v>
      </c>
      <c r="C55" s="604"/>
      <c r="D55" s="604"/>
      <c r="E55" s="604"/>
      <c r="F55" s="604"/>
      <c r="G55" s="604"/>
      <c r="H55" s="604"/>
      <c r="I55" s="604"/>
      <c r="J55" s="604"/>
      <c r="K55" s="604"/>
      <c r="L55" s="604"/>
      <c r="M55" s="604"/>
      <c r="N55" s="604"/>
      <c r="O55" s="543"/>
    </row>
    <row r="56" spans="1:15" x14ac:dyDescent="0.35">
      <c r="A56" s="543"/>
      <c r="B56" s="604">
        <f t="shared" si="6"/>
        <v>2011</v>
      </c>
      <c r="C56" s="604"/>
      <c r="D56" s="604"/>
      <c r="E56" s="604"/>
      <c r="F56" s="604"/>
      <c r="G56" s="604"/>
      <c r="H56" s="604"/>
      <c r="I56" s="604"/>
      <c r="J56" s="604"/>
      <c r="K56" s="604"/>
      <c r="L56" s="604"/>
      <c r="M56" s="604"/>
      <c r="N56" s="604"/>
      <c r="O56" s="543"/>
    </row>
    <row r="57" spans="1:15" x14ac:dyDescent="0.35">
      <c r="A57" s="543"/>
      <c r="B57" s="604">
        <f t="shared" si="6"/>
        <v>2012</v>
      </c>
      <c r="C57" s="604"/>
      <c r="D57" s="604"/>
      <c r="E57" s="604"/>
      <c r="F57" s="604"/>
      <c r="G57" s="604"/>
      <c r="H57" s="604"/>
      <c r="I57" s="604"/>
      <c r="J57" s="604"/>
      <c r="K57" s="604"/>
      <c r="L57" s="604"/>
      <c r="M57" s="604"/>
      <c r="N57" s="604"/>
      <c r="O57" s="543"/>
    </row>
    <row r="58" spans="1:15" x14ac:dyDescent="0.35">
      <c r="B58" s="116"/>
      <c r="C58" s="116"/>
      <c r="D58" s="116"/>
      <c r="E58" s="116"/>
      <c r="F58" s="116"/>
      <c r="G58" s="116"/>
      <c r="H58" s="116"/>
      <c r="I58" s="116"/>
      <c r="J58" s="116"/>
      <c r="K58" s="116"/>
      <c r="L58" s="116"/>
      <c r="M58" s="116"/>
      <c r="N58" s="116"/>
    </row>
  </sheetData>
  <pageMargins left="0.7" right="0.7" top="0.75" bottom="0.75" header="0.3" footer="0.3"/>
  <pageSetup paperSize="9" orientation="portrait" horizontalDpi="0" verticalDpi="0" r:id="rId1"/>
  <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64"/>
  <sheetViews>
    <sheetView topLeftCell="B23" workbookViewId="0">
      <selection activeCell="B25" sqref="B25:P52"/>
    </sheetView>
  </sheetViews>
  <sheetFormatPr defaultRowHeight="14.5" x14ac:dyDescent="0.35"/>
  <sheetData>
    <row r="1" spans="1:18" x14ac:dyDescent="0.35">
      <c r="A1" s="30" t="s">
        <v>823</v>
      </c>
      <c r="B1" s="30" t="s">
        <v>823</v>
      </c>
    </row>
    <row r="2" spans="1:18" s="66" customFormat="1" x14ac:dyDescent="0.35">
      <c r="A2" s="30"/>
    </row>
    <row r="3" spans="1:18" s="66" customFormat="1" x14ac:dyDescent="0.35">
      <c r="A3" s="30"/>
    </row>
    <row r="4" spans="1:18" s="66" customFormat="1" x14ac:dyDescent="0.35">
      <c r="A4" s="30"/>
    </row>
    <row r="5" spans="1:18" s="66" customFormat="1" x14ac:dyDescent="0.35">
      <c r="A5" s="30"/>
    </row>
    <row r="6" spans="1:18" s="66" customFormat="1" x14ac:dyDescent="0.35">
      <c r="A6" s="30"/>
    </row>
    <row r="9" spans="1:18" x14ac:dyDescent="0.35">
      <c r="C9" s="66" t="s">
        <v>830</v>
      </c>
    </row>
    <row r="10" spans="1:18" x14ac:dyDescent="0.35">
      <c r="C10" s="193" t="s">
        <v>0</v>
      </c>
      <c r="D10" s="2" t="s">
        <v>1</v>
      </c>
      <c r="E10" s="2" t="s">
        <v>2</v>
      </c>
      <c r="F10" s="2" t="s">
        <v>3</v>
      </c>
      <c r="G10" s="2" t="s">
        <v>4</v>
      </c>
      <c r="H10" s="2" t="s">
        <v>5</v>
      </c>
      <c r="I10" s="2" t="s">
        <v>6</v>
      </c>
      <c r="J10" s="2" t="s">
        <v>7</v>
      </c>
      <c r="K10" s="2" t="s">
        <v>8</v>
      </c>
      <c r="L10" s="2" t="s">
        <v>9</v>
      </c>
      <c r="M10" s="2" t="s">
        <v>10</v>
      </c>
      <c r="N10" s="2" t="s">
        <v>11</v>
      </c>
    </row>
    <row r="11" spans="1:18" x14ac:dyDescent="0.35">
      <c r="B11" s="66"/>
      <c r="C11" s="71">
        <f>+D32</f>
        <v>0</v>
      </c>
      <c r="D11" s="71">
        <f t="shared" ref="D11:N11" si="0">+E32</f>
        <v>0</v>
      </c>
      <c r="E11" s="71">
        <f t="shared" si="0"/>
        <v>0</v>
      </c>
      <c r="F11" s="71">
        <f t="shared" si="0"/>
        <v>4</v>
      </c>
      <c r="G11" s="71">
        <f t="shared" si="0"/>
        <v>10</v>
      </c>
      <c r="H11" s="71">
        <f t="shared" si="0"/>
        <v>1</v>
      </c>
      <c r="I11" s="71">
        <f t="shared" si="0"/>
        <v>2</v>
      </c>
      <c r="J11" s="71">
        <f t="shared" si="0"/>
        <v>11</v>
      </c>
      <c r="K11" s="71">
        <f t="shared" si="0"/>
        <v>33</v>
      </c>
      <c r="L11" s="71">
        <f t="shared" si="0"/>
        <v>1</v>
      </c>
      <c r="M11" s="71">
        <f t="shared" si="0"/>
        <v>0</v>
      </c>
      <c r="N11" s="71">
        <f t="shared" si="0"/>
        <v>0</v>
      </c>
      <c r="O11" s="66"/>
      <c r="P11" s="66"/>
      <c r="Q11" s="66"/>
      <c r="R11" s="66"/>
    </row>
    <row r="12" spans="1:18" s="66" customFormat="1" x14ac:dyDescent="0.35">
      <c r="C12" s="71"/>
      <c r="D12" s="71"/>
      <c r="E12" s="71"/>
      <c r="F12" s="71"/>
      <c r="G12" s="71"/>
      <c r="H12" s="71"/>
      <c r="I12" s="71"/>
      <c r="J12" s="71"/>
      <c r="K12" s="71"/>
      <c r="L12" s="71"/>
      <c r="M12" s="71"/>
      <c r="N12" s="71"/>
    </row>
    <row r="13" spans="1:18" s="66" customFormat="1" x14ac:dyDescent="0.35">
      <c r="C13" s="71"/>
      <c r="D13" s="71"/>
      <c r="E13" s="71"/>
      <c r="F13" s="71"/>
      <c r="G13" s="71"/>
      <c r="H13" s="71"/>
      <c r="I13" s="71"/>
      <c r="J13" s="71"/>
      <c r="K13" s="71"/>
      <c r="L13" s="71"/>
      <c r="M13" s="71"/>
      <c r="N13" s="71"/>
    </row>
    <row r="14" spans="1:18" s="66" customFormat="1" x14ac:dyDescent="0.35">
      <c r="C14" s="71"/>
      <c r="D14" s="71"/>
      <c r="E14" s="71"/>
      <c r="F14" s="71"/>
      <c r="G14" s="71"/>
      <c r="H14" s="71"/>
      <c r="I14" s="71"/>
      <c r="J14" s="71"/>
      <c r="K14" s="71"/>
      <c r="L14" s="71"/>
      <c r="M14" s="71"/>
      <c r="N14" s="71"/>
    </row>
    <row r="15" spans="1:18" x14ac:dyDescent="0.35">
      <c r="B15" s="66"/>
      <c r="C15" s="66"/>
      <c r="D15" s="66"/>
      <c r="E15" s="66"/>
      <c r="F15" s="66"/>
      <c r="G15" s="66"/>
      <c r="H15" s="66"/>
      <c r="I15" s="66"/>
      <c r="J15" s="66"/>
      <c r="K15" s="66"/>
      <c r="L15" s="66"/>
      <c r="M15" s="66"/>
      <c r="N15" s="66"/>
      <c r="O15" s="66"/>
      <c r="P15" s="66"/>
      <c r="Q15" s="66"/>
      <c r="R15" s="66"/>
    </row>
    <row r="16" spans="1:18" s="66" customFormat="1" x14ac:dyDescent="0.35"/>
    <row r="17" spans="2:18" x14ac:dyDescent="0.35">
      <c r="B17" s="66"/>
      <c r="C17" s="66"/>
      <c r="D17" s="66"/>
      <c r="E17" s="66"/>
      <c r="F17" s="66"/>
      <c r="G17" s="66"/>
      <c r="H17" s="66"/>
      <c r="I17" s="66"/>
      <c r="J17" s="66"/>
      <c r="K17" s="66"/>
      <c r="L17" s="66"/>
      <c r="M17" s="66"/>
      <c r="N17" s="66"/>
      <c r="O17" s="66"/>
      <c r="P17" s="66"/>
      <c r="Q17" s="66"/>
      <c r="R17" s="66"/>
    </row>
    <row r="18" spans="2:18" x14ac:dyDescent="0.35">
      <c r="B18" s="66"/>
      <c r="D18" s="66"/>
      <c r="E18" s="66"/>
      <c r="F18" s="66"/>
      <c r="G18" s="66"/>
      <c r="H18" s="66"/>
      <c r="I18" s="66"/>
      <c r="J18" s="66"/>
      <c r="K18" s="66"/>
      <c r="L18" s="66"/>
      <c r="M18" s="66"/>
      <c r="N18" s="66"/>
      <c r="O18" s="66"/>
      <c r="P18" s="66"/>
      <c r="Q18" s="66"/>
      <c r="R18" s="66"/>
    </row>
    <row r="19" spans="2:18" x14ac:dyDescent="0.35">
      <c r="B19" s="66"/>
      <c r="I19" s="66"/>
      <c r="J19" s="66"/>
      <c r="K19" s="66"/>
      <c r="L19" s="66"/>
      <c r="M19" s="66"/>
      <c r="N19" s="66"/>
      <c r="O19" s="66"/>
      <c r="P19" s="66"/>
      <c r="Q19" s="66"/>
      <c r="R19" s="66"/>
    </row>
    <row r="20" spans="2:18" x14ac:dyDescent="0.35">
      <c r="B20" s="66"/>
      <c r="I20" s="66"/>
      <c r="J20" s="66"/>
      <c r="K20" s="66"/>
      <c r="L20" s="66"/>
      <c r="M20" s="66"/>
      <c r="N20" s="66"/>
      <c r="O20" s="66"/>
      <c r="P20" s="66"/>
      <c r="Q20" s="66"/>
      <c r="R20" s="66"/>
    </row>
    <row r="21" spans="2:18" x14ac:dyDescent="0.35">
      <c r="B21" s="66"/>
      <c r="C21" s="66" t="s">
        <v>831</v>
      </c>
      <c r="D21" s="66"/>
      <c r="E21" s="66"/>
      <c r="F21" s="66"/>
      <c r="G21" s="66"/>
      <c r="H21" s="66"/>
      <c r="I21" s="66"/>
      <c r="J21" s="66"/>
      <c r="K21" s="66"/>
      <c r="L21" s="66"/>
      <c r="M21" s="66"/>
      <c r="N21" s="66"/>
      <c r="O21" s="66"/>
      <c r="P21" s="66"/>
      <c r="Q21" s="66"/>
      <c r="R21" s="66"/>
    </row>
    <row r="22" spans="2:18" x14ac:dyDescent="0.35">
      <c r="C22" s="272" t="s">
        <v>1214</v>
      </c>
      <c r="D22" s="272" t="s">
        <v>1215</v>
      </c>
      <c r="E22" s="272" t="s">
        <v>1216</v>
      </c>
      <c r="F22" s="272" t="s">
        <v>1217</v>
      </c>
      <c r="G22" s="272" t="s">
        <v>1218</v>
      </c>
      <c r="H22" s="272" t="s">
        <v>1219</v>
      </c>
      <c r="I22" s="66"/>
      <c r="J22" s="66"/>
      <c r="K22" s="66"/>
      <c r="L22" s="66"/>
      <c r="M22" s="66"/>
      <c r="N22" s="66"/>
      <c r="O22" s="66"/>
      <c r="P22" s="66"/>
      <c r="Q22" s="66"/>
      <c r="R22" s="66"/>
    </row>
    <row r="23" spans="2:18" x14ac:dyDescent="0.35">
      <c r="C23" s="129">
        <f>+P26</f>
        <v>5</v>
      </c>
      <c r="D23" s="129">
        <f>+P27</f>
        <v>20</v>
      </c>
      <c r="E23" s="129">
        <f>+P28</f>
        <v>10</v>
      </c>
      <c r="F23" s="129">
        <f>+P29</f>
        <v>13</v>
      </c>
      <c r="G23" s="129">
        <f>+P30</f>
        <v>8</v>
      </c>
      <c r="H23" s="129">
        <f>+P31</f>
        <v>6</v>
      </c>
      <c r="I23" s="66"/>
      <c r="J23" s="66"/>
      <c r="K23" s="66"/>
      <c r="L23" s="66"/>
      <c r="M23" s="66"/>
      <c r="N23" s="66"/>
      <c r="O23" s="66"/>
      <c r="P23" s="66"/>
      <c r="Q23" s="66"/>
      <c r="R23" s="66"/>
    </row>
    <row r="24" spans="2:18" x14ac:dyDescent="0.35">
      <c r="B24" s="66"/>
      <c r="C24" s="66"/>
      <c r="D24" s="66"/>
      <c r="E24" s="66"/>
      <c r="F24" s="66"/>
      <c r="G24" s="66"/>
      <c r="H24" s="66"/>
      <c r="I24" s="66"/>
      <c r="J24" s="66"/>
      <c r="K24" s="66"/>
      <c r="L24" s="66"/>
      <c r="M24" s="66"/>
      <c r="N24" s="66"/>
      <c r="O24" s="66"/>
      <c r="P24" s="66"/>
      <c r="Q24" s="66"/>
      <c r="R24" s="66"/>
    </row>
    <row r="25" spans="2:18" x14ac:dyDescent="0.35">
      <c r="B25" s="543"/>
      <c r="C25" s="723"/>
      <c r="D25" s="713" t="s">
        <v>0</v>
      </c>
      <c r="E25" s="713" t="s">
        <v>1</v>
      </c>
      <c r="F25" s="713" t="s">
        <v>2</v>
      </c>
      <c r="G25" s="713" t="s">
        <v>3</v>
      </c>
      <c r="H25" s="713" t="s">
        <v>4</v>
      </c>
      <c r="I25" s="713" t="s">
        <v>5</v>
      </c>
      <c r="J25" s="713" t="s">
        <v>6</v>
      </c>
      <c r="K25" s="713" t="s">
        <v>7</v>
      </c>
      <c r="L25" s="713" t="s">
        <v>8</v>
      </c>
      <c r="M25" s="713" t="s">
        <v>9</v>
      </c>
      <c r="N25" s="713" t="s">
        <v>10</v>
      </c>
      <c r="O25" s="713" t="s">
        <v>11</v>
      </c>
      <c r="P25" s="724" t="s">
        <v>12</v>
      </c>
      <c r="Q25" s="66"/>
      <c r="R25" s="66"/>
    </row>
    <row r="26" spans="2:18" x14ac:dyDescent="0.35">
      <c r="B26" s="679" t="s">
        <v>482</v>
      </c>
      <c r="C26" s="678" t="s">
        <v>824</v>
      </c>
      <c r="D26" s="725" t="s">
        <v>14</v>
      </c>
      <c r="E26" s="714" t="s">
        <v>14</v>
      </c>
      <c r="F26" s="714" t="s">
        <v>14</v>
      </c>
      <c r="G26" s="725">
        <v>3</v>
      </c>
      <c r="H26" s="714"/>
      <c r="I26" s="725">
        <v>1</v>
      </c>
      <c r="J26" s="725">
        <v>1</v>
      </c>
      <c r="K26" s="714" t="s">
        <v>14</v>
      </c>
      <c r="L26" s="714"/>
      <c r="M26" s="714" t="s">
        <v>14</v>
      </c>
      <c r="N26" s="714" t="s">
        <v>14</v>
      </c>
      <c r="O26" s="714" t="s">
        <v>14</v>
      </c>
      <c r="P26" s="726">
        <f t="shared" ref="P26:P31" si="1">+SUM(D26:O26)</f>
        <v>5</v>
      </c>
      <c r="Q26" s="66"/>
      <c r="R26" s="66"/>
    </row>
    <row r="27" spans="2:18" x14ac:dyDescent="0.35">
      <c r="B27" s="543"/>
      <c r="C27" s="678" t="s">
        <v>825</v>
      </c>
      <c r="D27" s="714" t="s">
        <v>14</v>
      </c>
      <c r="E27" s="714" t="s">
        <v>14</v>
      </c>
      <c r="F27" s="714" t="s">
        <v>14</v>
      </c>
      <c r="G27" s="714"/>
      <c r="H27" s="725">
        <v>2</v>
      </c>
      <c r="I27" s="714" t="s">
        <v>14</v>
      </c>
      <c r="J27" s="714" t="s">
        <v>14</v>
      </c>
      <c r="K27" s="725">
        <v>2</v>
      </c>
      <c r="L27" s="725">
        <v>15</v>
      </c>
      <c r="M27" s="725">
        <v>1</v>
      </c>
      <c r="N27" s="714" t="s">
        <v>14</v>
      </c>
      <c r="O27" s="714" t="s">
        <v>14</v>
      </c>
      <c r="P27" s="726">
        <f t="shared" si="1"/>
        <v>20</v>
      </c>
      <c r="Q27" s="66"/>
      <c r="R27" s="66"/>
    </row>
    <row r="28" spans="2:18" x14ac:dyDescent="0.35">
      <c r="B28" s="543"/>
      <c r="C28" s="678" t="s">
        <v>826</v>
      </c>
      <c r="D28" s="714" t="s">
        <v>14</v>
      </c>
      <c r="E28" s="714" t="s">
        <v>14</v>
      </c>
      <c r="F28" s="714" t="s">
        <v>14</v>
      </c>
      <c r="G28" s="725">
        <v>1</v>
      </c>
      <c r="H28" s="725">
        <v>3</v>
      </c>
      <c r="I28" s="714" t="s">
        <v>14</v>
      </c>
      <c r="J28" s="714" t="s">
        <v>14</v>
      </c>
      <c r="K28" s="725">
        <v>2</v>
      </c>
      <c r="L28" s="725">
        <v>4</v>
      </c>
      <c r="M28" s="714" t="s">
        <v>14</v>
      </c>
      <c r="N28" s="714" t="s">
        <v>14</v>
      </c>
      <c r="O28" s="714" t="s">
        <v>14</v>
      </c>
      <c r="P28" s="726">
        <f t="shared" si="1"/>
        <v>10</v>
      </c>
      <c r="Q28" s="66"/>
      <c r="R28" s="66"/>
    </row>
    <row r="29" spans="2:18" x14ac:dyDescent="0.35">
      <c r="B29" s="683" t="s">
        <v>746</v>
      </c>
      <c r="C29" s="682" t="s">
        <v>827</v>
      </c>
      <c r="D29" s="722">
        <f>+D34+D35+D36</f>
        <v>0</v>
      </c>
      <c r="E29" s="722">
        <f t="shared" ref="E29:O29" si="2">+E34+E35+E36</f>
        <v>0</v>
      </c>
      <c r="F29" s="722">
        <f t="shared" si="2"/>
        <v>0</v>
      </c>
      <c r="G29" s="722">
        <f t="shared" si="2"/>
        <v>0</v>
      </c>
      <c r="H29" s="722">
        <f t="shared" si="2"/>
        <v>2</v>
      </c>
      <c r="I29" s="722">
        <f t="shared" si="2"/>
        <v>0</v>
      </c>
      <c r="J29" s="722">
        <f t="shared" si="2"/>
        <v>1</v>
      </c>
      <c r="K29" s="722">
        <f t="shared" si="2"/>
        <v>3</v>
      </c>
      <c r="L29" s="722">
        <f t="shared" si="2"/>
        <v>7</v>
      </c>
      <c r="M29" s="722">
        <f t="shared" si="2"/>
        <v>0</v>
      </c>
      <c r="N29" s="722">
        <f t="shared" si="2"/>
        <v>0</v>
      </c>
      <c r="O29" s="722">
        <f t="shared" si="2"/>
        <v>0</v>
      </c>
      <c r="P29" s="727">
        <f t="shared" si="1"/>
        <v>13</v>
      </c>
      <c r="Q29" s="66"/>
      <c r="R29" s="66"/>
    </row>
    <row r="30" spans="2:18" ht="22" x14ac:dyDescent="0.35">
      <c r="B30" s="543"/>
      <c r="C30" s="682" t="s">
        <v>828</v>
      </c>
      <c r="D30" s="722">
        <f>+SUM(D37:D46)</f>
        <v>0</v>
      </c>
      <c r="E30" s="722">
        <f t="shared" ref="E30:O30" si="3">+SUM(E37:E46)</f>
        <v>0</v>
      </c>
      <c r="F30" s="722">
        <f t="shared" si="3"/>
        <v>0</v>
      </c>
      <c r="G30" s="722">
        <f t="shared" si="3"/>
        <v>0</v>
      </c>
      <c r="H30" s="722">
        <f t="shared" si="3"/>
        <v>2</v>
      </c>
      <c r="I30" s="722">
        <f t="shared" si="3"/>
        <v>0</v>
      </c>
      <c r="J30" s="722">
        <f t="shared" si="3"/>
        <v>0</v>
      </c>
      <c r="K30" s="722">
        <f t="shared" si="3"/>
        <v>1</v>
      </c>
      <c r="L30" s="722">
        <f t="shared" si="3"/>
        <v>5</v>
      </c>
      <c r="M30" s="722">
        <f t="shared" si="3"/>
        <v>0</v>
      </c>
      <c r="N30" s="722">
        <f t="shared" si="3"/>
        <v>0</v>
      </c>
      <c r="O30" s="722">
        <f t="shared" si="3"/>
        <v>0</v>
      </c>
      <c r="P30" s="727">
        <f t="shared" si="1"/>
        <v>8</v>
      </c>
      <c r="Q30" s="66"/>
      <c r="R30" s="66"/>
    </row>
    <row r="31" spans="2:18" x14ac:dyDescent="0.35">
      <c r="B31" s="543"/>
      <c r="C31" s="682" t="s">
        <v>829</v>
      </c>
      <c r="D31" s="719">
        <f>+SUM(D47:D52)</f>
        <v>0</v>
      </c>
      <c r="E31" s="719">
        <f t="shared" ref="E31:O31" si="4">+SUM(E47:E52)</f>
        <v>0</v>
      </c>
      <c r="F31" s="719">
        <f t="shared" si="4"/>
        <v>0</v>
      </c>
      <c r="G31" s="719">
        <f t="shared" si="4"/>
        <v>0</v>
      </c>
      <c r="H31" s="719">
        <f t="shared" si="4"/>
        <v>1</v>
      </c>
      <c r="I31" s="719">
        <f t="shared" si="4"/>
        <v>0</v>
      </c>
      <c r="J31" s="719">
        <f t="shared" si="4"/>
        <v>0</v>
      </c>
      <c r="K31" s="719">
        <f t="shared" si="4"/>
        <v>3</v>
      </c>
      <c r="L31" s="719">
        <f t="shared" si="4"/>
        <v>2</v>
      </c>
      <c r="M31" s="719">
        <f t="shared" si="4"/>
        <v>0</v>
      </c>
      <c r="N31" s="719">
        <f t="shared" si="4"/>
        <v>0</v>
      </c>
      <c r="O31" s="719">
        <f t="shared" si="4"/>
        <v>0</v>
      </c>
      <c r="P31" s="727">
        <f t="shared" si="1"/>
        <v>6</v>
      </c>
      <c r="Q31" s="66"/>
      <c r="R31" s="66"/>
    </row>
    <row r="32" spans="2:18" x14ac:dyDescent="0.35">
      <c r="B32" s="543"/>
      <c r="C32" s="727" t="s">
        <v>12</v>
      </c>
      <c r="D32" s="721">
        <f>+SUM(D26:D31)</f>
        <v>0</v>
      </c>
      <c r="E32" s="721">
        <f t="shared" ref="E32:O32" si="5">+SUM(E26:E31)</f>
        <v>0</v>
      </c>
      <c r="F32" s="721">
        <f t="shared" si="5"/>
        <v>0</v>
      </c>
      <c r="G32" s="721">
        <f t="shared" si="5"/>
        <v>4</v>
      </c>
      <c r="H32" s="721">
        <f t="shared" si="5"/>
        <v>10</v>
      </c>
      <c r="I32" s="721">
        <f t="shared" si="5"/>
        <v>1</v>
      </c>
      <c r="J32" s="721">
        <f t="shared" si="5"/>
        <v>2</v>
      </c>
      <c r="K32" s="721">
        <f t="shared" si="5"/>
        <v>11</v>
      </c>
      <c r="L32" s="721">
        <f t="shared" si="5"/>
        <v>33</v>
      </c>
      <c r="M32" s="721">
        <f t="shared" si="5"/>
        <v>1</v>
      </c>
      <c r="N32" s="721">
        <f t="shared" si="5"/>
        <v>0</v>
      </c>
      <c r="O32" s="721">
        <f t="shared" si="5"/>
        <v>0</v>
      </c>
      <c r="P32" s="721">
        <f>+SUM(P26:P31)</f>
        <v>62</v>
      </c>
      <c r="Q32" s="66"/>
      <c r="R32" s="66"/>
    </row>
    <row r="33" spans="2:18" s="66" customFormat="1" x14ac:dyDescent="0.35">
      <c r="B33" s="543"/>
      <c r="C33" s="727"/>
      <c r="D33" s="721"/>
      <c r="E33" s="721"/>
      <c r="F33" s="721"/>
      <c r="G33" s="721"/>
      <c r="H33" s="721"/>
      <c r="I33" s="721"/>
      <c r="J33" s="721"/>
      <c r="K33" s="721"/>
      <c r="L33" s="721"/>
      <c r="M33" s="721"/>
      <c r="N33" s="721"/>
      <c r="O33" s="721"/>
      <c r="P33" s="721"/>
    </row>
    <row r="34" spans="2:18" x14ac:dyDescent="0.35">
      <c r="B34" s="679" t="s">
        <v>482</v>
      </c>
      <c r="C34" s="728" t="s">
        <v>1213</v>
      </c>
      <c r="D34" s="728"/>
      <c r="E34" s="728"/>
      <c r="F34" s="728"/>
      <c r="G34" s="728"/>
      <c r="H34" s="728">
        <v>2</v>
      </c>
      <c r="I34" s="728"/>
      <c r="J34" s="728">
        <v>1</v>
      </c>
      <c r="K34" s="728">
        <v>2</v>
      </c>
      <c r="L34" s="728">
        <v>4</v>
      </c>
      <c r="M34" s="728"/>
      <c r="N34" s="728"/>
      <c r="O34" s="728"/>
      <c r="P34" s="728"/>
      <c r="Q34" s="66"/>
      <c r="R34" s="66"/>
    </row>
    <row r="35" spans="2:18" x14ac:dyDescent="0.35">
      <c r="B35" s="543"/>
      <c r="C35" s="605">
        <v>1995</v>
      </c>
      <c r="D35" s="604"/>
      <c r="E35" s="604"/>
      <c r="F35" s="604"/>
      <c r="G35" s="604"/>
      <c r="H35" s="604"/>
      <c r="I35" s="604"/>
      <c r="J35" s="604"/>
      <c r="K35" s="604"/>
      <c r="L35" s="604">
        <v>1</v>
      </c>
      <c r="M35" s="604"/>
      <c r="N35" s="604"/>
      <c r="O35" s="604"/>
      <c r="P35" s="543"/>
      <c r="Q35" s="66"/>
      <c r="R35" s="66"/>
    </row>
    <row r="36" spans="2:18" x14ac:dyDescent="0.35">
      <c r="B36" s="543"/>
      <c r="C36" s="605">
        <f>+C35+1</f>
        <v>1996</v>
      </c>
      <c r="D36" s="604"/>
      <c r="E36" s="604"/>
      <c r="F36" s="604"/>
      <c r="G36" s="604"/>
      <c r="H36" s="604"/>
      <c r="I36" s="604"/>
      <c r="J36" s="604"/>
      <c r="K36" s="604">
        <v>1</v>
      </c>
      <c r="L36" s="604">
        <v>2</v>
      </c>
      <c r="M36" s="604"/>
      <c r="N36" s="604"/>
      <c r="O36" s="604"/>
      <c r="P36" s="543"/>
      <c r="Q36" s="66"/>
      <c r="R36" s="66"/>
    </row>
    <row r="37" spans="2:18" x14ac:dyDescent="0.35">
      <c r="B37" s="543"/>
      <c r="C37" s="605">
        <f t="shared" ref="C37:C52" si="6">+C36+1</f>
        <v>1997</v>
      </c>
      <c r="D37" s="604"/>
      <c r="E37" s="604"/>
      <c r="F37" s="604"/>
      <c r="G37" s="604"/>
      <c r="H37" s="604"/>
      <c r="I37" s="604"/>
      <c r="J37" s="604"/>
      <c r="K37" s="604">
        <v>1</v>
      </c>
      <c r="L37" s="604"/>
      <c r="M37" s="604"/>
      <c r="N37" s="604"/>
      <c r="O37" s="604"/>
      <c r="P37" s="543"/>
      <c r="Q37" s="66"/>
      <c r="R37" s="66"/>
    </row>
    <row r="38" spans="2:18" x14ac:dyDescent="0.35">
      <c r="B38" s="543"/>
      <c r="C38" s="605">
        <f t="shared" si="6"/>
        <v>1998</v>
      </c>
      <c r="D38" s="604"/>
      <c r="E38" s="604"/>
      <c r="F38" s="604"/>
      <c r="G38" s="604"/>
      <c r="H38" s="604"/>
      <c r="I38" s="604"/>
      <c r="J38" s="604"/>
      <c r="K38" s="604"/>
      <c r="L38" s="604"/>
      <c r="M38" s="604"/>
      <c r="N38" s="604"/>
      <c r="O38" s="604"/>
      <c r="P38" s="543"/>
      <c r="Q38" s="66"/>
      <c r="R38" s="66"/>
    </row>
    <row r="39" spans="2:18" x14ac:dyDescent="0.35">
      <c r="B39" s="543"/>
      <c r="C39" s="605">
        <f t="shared" si="6"/>
        <v>1999</v>
      </c>
      <c r="D39" s="604"/>
      <c r="E39" s="604"/>
      <c r="F39" s="604"/>
      <c r="G39" s="604"/>
      <c r="H39" s="604"/>
      <c r="I39" s="604"/>
      <c r="J39" s="604"/>
      <c r="K39" s="604"/>
      <c r="L39" s="604"/>
      <c r="M39" s="604"/>
      <c r="N39" s="604"/>
      <c r="O39" s="604"/>
      <c r="P39" s="543"/>
      <c r="Q39" s="66"/>
      <c r="R39" s="66"/>
    </row>
    <row r="40" spans="2:18" x14ac:dyDescent="0.35">
      <c r="B40" s="543"/>
      <c r="C40" s="605">
        <f t="shared" si="6"/>
        <v>2000</v>
      </c>
      <c r="D40" s="604"/>
      <c r="E40" s="604"/>
      <c r="F40" s="604"/>
      <c r="G40" s="604"/>
      <c r="H40" s="604">
        <v>1</v>
      </c>
      <c r="I40" s="604"/>
      <c r="J40" s="604"/>
      <c r="K40" s="604"/>
      <c r="L40" s="604"/>
      <c r="M40" s="604"/>
      <c r="N40" s="604"/>
      <c r="O40" s="604"/>
      <c r="P40" s="543"/>
      <c r="Q40" s="66"/>
      <c r="R40" s="66"/>
    </row>
    <row r="41" spans="2:18" x14ac:dyDescent="0.35">
      <c r="B41" s="543"/>
      <c r="C41" s="605">
        <f t="shared" si="6"/>
        <v>2001</v>
      </c>
      <c r="D41" s="604"/>
      <c r="E41" s="604"/>
      <c r="F41" s="604"/>
      <c r="G41" s="604"/>
      <c r="H41" s="604">
        <v>1</v>
      </c>
      <c r="I41" s="604"/>
      <c r="J41" s="604"/>
      <c r="K41" s="604"/>
      <c r="L41" s="604"/>
      <c r="M41" s="604"/>
      <c r="N41" s="604"/>
      <c r="O41" s="604"/>
      <c r="P41" s="543"/>
      <c r="Q41" s="66"/>
      <c r="R41" s="66"/>
    </row>
    <row r="42" spans="2:18" x14ac:dyDescent="0.35">
      <c r="B42" s="543"/>
      <c r="C42" s="605">
        <f t="shared" si="6"/>
        <v>2002</v>
      </c>
      <c r="D42" s="604"/>
      <c r="E42" s="604"/>
      <c r="F42" s="604"/>
      <c r="G42" s="604"/>
      <c r="H42" s="604"/>
      <c r="I42" s="604"/>
      <c r="J42" s="604"/>
      <c r="K42" s="604"/>
      <c r="L42" s="604">
        <v>1</v>
      </c>
      <c r="M42" s="604"/>
      <c r="N42" s="604"/>
      <c r="O42" s="604"/>
      <c r="P42" s="543"/>
      <c r="Q42" s="66"/>
      <c r="R42" s="66"/>
    </row>
    <row r="43" spans="2:18" x14ac:dyDescent="0.35">
      <c r="B43" s="543"/>
      <c r="C43" s="605">
        <f t="shared" si="6"/>
        <v>2003</v>
      </c>
      <c r="D43" s="604"/>
      <c r="E43" s="604"/>
      <c r="F43" s="604"/>
      <c r="G43" s="604"/>
      <c r="H43" s="604"/>
      <c r="I43" s="604"/>
      <c r="J43" s="604"/>
      <c r="K43" s="604"/>
      <c r="L43" s="604">
        <v>3</v>
      </c>
      <c r="M43" s="604"/>
      <c r="N43" s="604"/>
      <c r="O43" s="604"/>
      <c r="P43" s="543"/>
      <c r="Q43" s="66"/>
      <c r="R43" s="66"/>
    </row>
    <row r="44" spans="2:18" x14ac:dyDescent="0.35">
      <c r="B44" s="543"/>
      <c r="C44" s="605">
        <f t="shared" si="6"/>
        <v>2004</v>
      </c>
      <c r="D44" s="604"/>
      <c r="E44" s="604"/>
      <c r="F44" s="604"/>
      <c r="G44" s="604"/>
      <c r="H44" s="604"/>
      <c r="I44" s="604"/>
      <c r="J44" s="604"/>
      <c r="K44" s="604"/>
      <c r="L44" s="604">
        <v>1</v>
      </c>
      <c r="M44" s="604"/>
      <c r="N44" s="604"/>
      <c r="O44" s="604"/>
      <c r="P44" s="543"/>
      <c r="Q44" s="66"/>
      <c r="R44" s="66"/>
    </row>
    <row r="45" spans="2:18" x14ac:dyDescent="0.35">
      <c r="B45" s="543"/>
      <c r="C45" s="605">
        <f t="shared" si="6"/>
        <v>2005</v>
      </c>
      <c r="D45" s="604"/>
      <c r="E45" s="604"/>
      <c r="F45" s="604"/>
      <c r="G45" s="604"/>
      <c r="H45" s="604"/>
      <c r="I45" s="604"/>
      <c r="J45" s="604"/>
      <c r="K45" s="604"/>
      <c r="L45" s="604"/>
      <c r="M45" s="604"/>
      <c r="N45" s="604"/>
      <c r="O45" s="604"/>
      <c r="P45" s="543"/>
      <c r="Q45" s="66"/>
      <c r="R45" s="66"/>
    </row>
    <row r="46" spans="2:18" x14ac:dyDescent="0.35">
      <c r="B46" s="543"/>
      <c r="C46" s="605">
        <f t="shared" si="6"/>
        <v>2006</v>
      </c>
      <c r="D46" s="604"/>
      <c r="E46" s="604"/>
      <c r="F46" s="604"/>
      <c r="G46" s="604"/>
      <c r="H46" s="604"/>
      <c r="I46" s="604"/>
      <c r="J46" s="604"/>
      <c r="K46" s="604"/>
      <c r="L46" s="604"/>
      <c r="M46" s="604"/>
      <c r="N46" s="604"/>
      <c r="O46" s="604"/>
      <c r="P46" s="543"/>
      <c r="Q46" s="66"/>
      <c r="R46" s="66"/>
    </row>
    <row r="47" spans="2:18" x14ac:dyDescent="0.35">
      <c r="B47" s="543"/>
      <c r="C47" s="605">
        <f t="shared" si="6"/>
        <v>2007</v>
      </c>
      <c r="D47" s="604"/>
      <c r="E47" s="604"/>
      <c r="F47" s="604"/>
      <c r="G47" s="604"/>
      <c r="H47" s="604"/>
      <c r="I47" s="604"/>
      <c r="J47" s="604"/>
      <c r="K47" s="604"/>
      <c r="L47" s="604"/>
      <c r="M47" s="604"/>
      <c r="N47" s="604"/>
      <c r="O47" s="604"/>
      <c r="P47" s="543"/>
      <c r="Q47" s="66"/>
      <c r="R47" s="66"/>
    </row>
    <row r="48" spans="2:18" x14ac:dyDescent="0.35">
      <c r="B48" s="543"/>
      <c r="C48" s="605">
        <f t="shared" si="6"/>
        <v>2008</v>
      </c>
      <c r="D48" s="604"/>
      <c r="E48" s="604"/>
      <c r="F48" s="604"/>
      <c r="G48" s="604"/>
      <c r="H48" s="604"/>
      <c r="I48" s="604"/>
      <c r="J48" s="604"/>
      <c r="K48" s="604">
        <v>1</v>
      </c>
      <c r="L48" s="604"/>
      <c r="M48" s="604"/>
      <c r="N48" s="604"/>
      <c r="O48" s="604"/>
      <c r="P48" s="543"/>
      <c r="Q48" s="66"/>
      <c r="R48" s="66"/>
    </row>
    <row r="49" spans="2:18" x14ac:dyDescent="0.35">
      <c r="B49" s="543"/>
      <c r="C49" s="605">
        <f t="shared" si="6"/>
        <v>2009</v>
      </c>
      <c r="D49" s="604"/>
      <c r="E49" s="604"/>
      <c r="F49" s="604"/>
      <c r="G49" s="604"/>
      <c r="H49" s="604"/>
      <c r="I49" s="604"/>
      <c r="J49" s="604"/>
      <c r="K49" s="604"/>
      <c r="L49" s="604"/>
      <c r="M49" s="604"/>
      <c r="N49" s="604"/>
      <c r="O49" s="604"/>
      <c r="P49" s="543"/>
      <c r="Q49" s="66"/>
      <c r="R49" s="66"/>
    </row>
    <row r="50" spans="2:18" x14ac:dyDescent="0.35">
      <c r="B50" s="543"/>
      <c r="C50" s="605">
        <f t="shared" si="6"/>
        <v>2010</v>
      </c>
      <c r="D50" s="604"/>
      <c r="E50" s="604"/>
      <c r="F50" s="604"/>
      <c r="G50" s="604"/>
      <c r="H50" s="604"/>
      <c r="I50" s="604"/>
      <c r="J50" s="604"/>
      <c r="K50" s="604">
        <v>1</v>
      </c>
      <c r="L50" s="604">
        <v>2</v>
      </c>
      <c r="M50" s="604"/>
      <c r="N50" s="604"/>
      <c r="O50" s="604"/>
      <c r="P50" s="543"/>
      <c r="Q50" s="66"/>
      <c r="R50" s="66"/>
    </row>
    <row r="51" spans="2:18" x14ac:dyDescent="0.35">
      <c r="B51" s="543"/>
      <c r="C51" s="605">
        <f t="shared" si="6"/>
        <v>2011</v>
      </c>
      <c r="D51" s="604"/>
      <c r="E51" s="604"/>
      <c r="F51" s="604"/>
      <c r="G51" s="604"/>
      <c r="H51" s="604"/>
      <c r="I51" s="604"/>
      <c r="J51" s="604"/>
      <c r="K51" s="604"/>
      <c r="L51" s="604"/>
      <c r="M51" s="604"/>
      <c r="N51" s="604"/>
      <c r="O51" s="604"/>
      <c r="P51" s="543"/>
      <c r="Q51" s="66"/>
      <c r="R51" s="66"/>
    </row>
    <row r="52" spans="2:18" x14ac:dyDescent="0.35">
      <c r="B52" s="543"/>
      <c r="C52" s="605">
        <f t="shared" si="6"/>
        <v>2012</v>
      </c>
      <c r="D52" s="604"/>
      <c r="E52" s="604"/>
      <c r="F52" s="604"/>
      <c r="G52" s="604"/>
      <c r="H52" s="604">
        <v>1</v>
      </c>
      <c r="I52" s="604"/>
      <c r="J52" s="604"/>
      <c r="K52" s="604">
        <v>1</v>
      </c>
      <c r="L52" s="604"/>
      <c r="M52" s="604"/>
      <c r="N52" s="604"/>
      <c r="O52" s="604"/>
      <c r="P52" s="543"/>
      <c r="Q52" s="66"/>
      <c r="R52" s="66"/>
    </row>
    <row r="53" spans="2:18" x14ac:dyDescent="0.35">
      <c r="B53" s="66"/>
      <c r="C53" s="125"/>
      <c r="D53" s="116"/>
      <c r="E53" s="116"/>
      <c r="F53" s="116"/>
      <c r="G53" s="116"/>
      <c r="H53" s="116"/>
      <c r="I53" s="116"/>
      <c r="J53" s="116"/>
      <c r="K53" s="116"/>
      <c r="L53" s="116"/>
      <c r="M53" s="116"/>
      <c r="N53" s="116"/>
      <c r="O53" s="116"/>
      <c r="P53" s="66"/>
      <c r="Q53" s="66"/>
      <c r="R53" s="66"/>
    </row>
    <row r="54" spans="2:18" x14ac:dyDescent="0.35">
      <c r="C54" s="125"/>
      <c r="D54" s="116"/>
      <c r="E54" s="116"/>
      <c r="F54" s="116"/>
      <c r="G54" s="116"/>
      <c r="H54" s="116"/>
      <c r="I54" s="116"/>
      <c r="J54" s="116"/>
      <c r="K54" s="116"/>
      <c r="L54" s="116"/>
      <c r="M54" s="116"/>
      <c r="N54" s="116"/>
      <c r="O54" s="116"/>
    </row>
    <row r="55" spans="2:18" x14ac:dyDescent="0.35">
      <c r="C55" s="125"/>
      <c r="D55" s="116"/>
      <c r="E55" s="116"/>
      <c r="F55" s="116"/>
      <c r="G55" s="116"/>
      <c r="H55" s="116"/>
      <c r="I55" s="116"/>
      <c r="J55" s="116"/>
      <c r="K55" s="116"/>
      <c r="L55" s="116"/>
      <c r="M55" s="116"/>
      <c r="N55" s="116"/>
      <c r="O55" s="116"/>
    </row>
    <row r="56" spans="2:18" x14ac:dyDescent="0.35">
      <c r="C56" s="116"/>
      <c r="D56" s="116"/>
      <c r="E56" s="116"/>
      <c r="F56" s="116"/>
      <c r="G56" s="116"/>
      <c r="H56" s="116"/>
      <c r="I56" s="116"/>
      <c r="J56" s="116"/>
      <c r="K56" s="116"/>
      <c r="L56" s="116"/>
      <c r="M56" s="116"/>
      <c r="N56" s="116"/>
      <c r="O56" s="116"/>
    </row>
    <row r="57" spans="2:18" x14ac:dyDescent="0.35">
      <c r="C57" s="116"/>
      <c r="D57" s="116"/>
      <c r="E57" s="116"/>
      <c r="F57" s="116"/>
      <c r="G57" s="116"/>
      <c r="H57" s="116"/>
      <c r="I57" s="116"/>
      <c r="J57" s="116"/>
      <c r="K57" s="116"/>
      <c r="L57" s="116"/>
      <c r="M57" s="116"/>
      <c r="N57" s="116"/>
      <c r="O57" s="116"/>
    </row>
    <row r="58" spans="2:18" x14ac:dyDescent="0.35">
      <c r="C58" s="116"/>
      <c r="D58" s="116"/>
      <c r="E58" s="116"/>
      <c r="F58" s="116"/>
      <c r="G58" s="116"/>
      <c r="H58" s="116"/>
      <c r="I58" s="116"/>
      <c r="J58" s="116"/>
      <c r="K58" s="116"/>
      <c r="L58" s="116"/>
      <c r="M58" s="116"/>
      <c r="N58" s="116"/>
      <c r="O58" s="116"/>
    </row>
    <row r="59" spans="2:18" x14ac:dyDescent="0.35">
      <c r="C59" s="116"/>
      <c r="D59" s="116"/>
      <c r="E59" s="116"/>
      <c r="F59" s="116"/>
      <c r="G59" s="116"/>
      <c r="H59" s="116"/>
      <c r="I59" s="116"/>
      <c r="J59" s="116"/>
      <c r="K59" s="116"/>
      <c r="L59" s="116"/>
      <c r="M59" s="116"/>
      <c r="N59" s="116"/>
      <c r="O59" s="116"/>
    </row>
    <row r="60" spans="2:18" x14ac:dyDescent="0.35">
      <c r="C60" s="116"/>
      <c r="D60" s="116"/>
      <c r="E60" s="116"/>
      <c r="F60" s="116"/>
      <c r="G60" s="116"/>
      <c r="H60" s="116"/>
      <c r="I60" s="116"/>
      <c r="J60" s="116"/>
      <c r="K60" s="116"/>
      <c r="L60" s="116"/>
      <c r="M60" s="116"/>
      <c r="N60" s="116"/>
      <c r="O60" s="116"/>
    </row>
    <row r="61" spans="2:18" x14ac:dyDescent="0.35">
      <c r="C61" s="116"/>
      <c r="D61" s="116"/>
      <c r="E61" s="116"/>
      <c r="F61" s="116"/>
      <c r="G61" s="116"/>
      <c r="H61" s="116"/>
      <c r="I61" s="116"/>
      <c r="J61" s="116"/>
      <c r="K61" s="116"/>
      <c r="L61" s="116"/>
      <c r="M61" s="116"/>
      <c r="N61" s="116"/>
      <c r="O61" s="116"/>
    </row>
    <row r="62" spans="2:18" x14ac:dyDescent="0.35">
      <c r="C62" s="116"/>
      <c r="D62" s="116"/>
      <c r="E62" s="116"/>
      <c r="F62" s="116"/>
      <c r="G62" s="116"/>
      <c r="H62" s="116"/>
      <c r="I62" s="116"/>
      <c r="J62" s="116"/>
      <c r="K62" s="116"/>
      <c r="L62" s="116"/>
      <c r="M62" s="116"/>
      <c r="N62" s="116"/>
      <c r="O62" s="116"/>
    </row>
    <row r="63" spans="2:18" x14ac:dyDescent="0.35">
      <c r="C63" s="116"/>
      <c r="D63" s="116"/>
      <c r="E63" s="116"/>
      <c r="F63" s="116"/>
      <c r="G63" s="116"/>
      <c r="H63" s="116"/>
      <c r="I63" s="116"/>
      <c r="J63" s="116"/>
      <c r="K63" s="116"/>
      <c r="L63" s="116"/>
      <c r="M63" s="116"/>
      <c r="N63" s="116"/>
      <c r="O63" s="116"/>
    </row>
    <row r="64" spans="2:18" x14ac:dyDescent="0.35">
      <c r="C64" s="116"/>
      <c r="D64" s="116"/>
      <c r="E64" s="116"/>
      <c r="F64" s="116"/>
      <c r="G64" s="116"/>
      <c r="H64" s="116"/>
      <c r="I64" s="116"/>
      <c r="J64" s="116"/>
      <c r="K64" s="116"/>
      <c r="L64" s="116"/>
      <c r="M64" s="116"/>
      <c r="N64" s="116"/>
      <c r="O64" s="116"/>
    </row>
  </sheetData>
  <pageMargins left="0.7" right="0.7" top="0.75" bottom="0.75" header="0.3" footer="0.3"/>
  <drawing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71"/>
  <sheetViews>
    <sheetView zoomScale="80" zoomScaleNormal="80" workbookViewId="0">
      <selection activeCell="O11" sqref="O11"/>
    </sheetView>
  </sheetViews>
  <sheetFormatPr defaultRowHeight="14.5" x14ac:dyDescent="0.35"/>
  <sheetData>
    <row r="1" spans="1:24" s="66" customFormat="1" x14ac:dyDescent="0.35"/>
    <row r="2" spans="1:24" x14ac:dyDescent="0.35">
      <c r="A2" s="30" t="s">
        <v>832</v>
      </c>
    </row>
    <row r="3" spans="1:24" s="66" customFormat="1" x14ac:dyDescent="0.35">
      <c r="A3" s="30"/>
    </row>
    <row r="4" spans="1:24" s="66" customFormat="1" x14ac:dyDescent="0.35">
      <c r="A4" s="30"/>
    </row>
    <row r="5" spans="1:24" s="66" customFormat="1" x14ac:dyDescent="0.35">
      <c r="A5" s="30"/>
    </row>
    <row r="6" spans="1:24" s="66" customFormat="1" x14ac:dyDescent="0.35">
      <c r="A6" s="30"/>
    </row>
    <row r="8" spans="1:24" x14ac:dyDescent="0.35">
      <c r="B8" s="30" t="s">
        <v>1383</v>
      </c>
    </row>
    <row r="10" spans="1:24" x14ac:dyDescent="0.35">
      <c r="C10" s="263" t="s">
        <v>0</v>
      </c>
      <c r="D10" s="263" t="s">
        <v>1</v>
      </c>
      <c r="E10" s="263" t="s">
        <v>2</v>
      </c>
      <c r="F10" s="263" t="s">
        <v>3</v>
      </c>
      <c r="G10" s="263" t="s">
        <v>4</v>
      </c>
      <c r="H10" s="263" t="s">
        <v>5</v>
      </c>
      <c r="I10" s="263" t="s">
        <v>6</v>
      </c>
      <c r="J10" s="263" t="s">
        <v>7</v>
      </c>
      <c r="K10" s="263" t="s">
        <v>8</v>
      </c>
      <c r="L10" s="263" t="s">
        <v>9</v>
      </c>
      <c r="M10" s="263" t="s">
        <v>10</v>
      </c>
      <c r="N10" s="263" t="s">
        <v>11</v>
      </c>
    </row>
    <row r="11" spans="1:24" x14ac:dyDescent="0.35">
      <c r="C11" s="71">
        <f>+D35</f>
        <v>13</v>
      </c>
      <c r="D11" s="71">
        <f t="shared" ref="D11:N11" si="0">+E35</f>
        <v>12</v>
      </c>
      <c r="E11" s="71">
        <f t="shared" si="0"/>
        <v>7</v>
      </c>
      <c r="F11" s="71">
        <f t="shared" si="0"/>
        <v>7</v>
      </c>
      <c r="G11" s="71">
        <f t="shared" si="0"/>
        <v>0</v>
      </c>
      <c r="H11" s="71">
        <f t="shared" si="0"/>
        <v>0</v>
      </c>
      <c r="I11" s="71">
        <f t="shared" si="0"/>
        <v>0</v>
      </c>
      <c r="J11" s="71">
        <f t="shared" si="0"/>
        <v>0</v>
      </c>
      <c r="K11" s="71">
        <f t="shared" si="0"/>
        <v>0</v>
      </c>
      <c r="L11" s="71">
        <f t="shared" si="0"/>
        <v>15</v>
      </c>
      <c r="M11" s="71">
        <f t="shared" si="0"/>
        <v>21</v>
      </c>
      <c r="N11" s="71">
        <f t="shared" si="0"/>
        <v>12</v>
      </c>
      <c r="O11" s="71"/>
      <c r="P11" s="71"/>
      <c r="Q11" s="66"/>
      <c r="R11" s="66"/>
      <c r="S11" s="66"/>
      <c r="T11" s="66"/>
      <c r="U11" s="66"/>
      <c r="V11" s="66"/>
      <c r="W11" s="66"/>
      <c r="X11" s="66"/>
    </row>
    <row r="12" spans="1:24" x14ac:dyDescent="0.35">
      <c r="B12" s="66"/>
      <c r="C12" s="66"/>
      <c r="D12" s="66"/>
      <c r="E12" s="66"/>
      <c r="F12" s="66"/>
      <c r="G12" s="66"/>
      <c r="H12" s="66"/>
      <c r="I12" s="66"/>
      <c r="J12" s="66"/>
      <c r="K12" s="66"/>
      <c r="L12" s="66"/>
      <c r="M12" s="66"/>
      <c r="N12" s="66"/>
      <c r="O12" s="66"/>
      <c r="P12" s="66"/>
      <c r="Q12" s="66"/>
      <c r="R12" s="66"/>
      <c r="S12" s="66"/>
      <c r="T12" s="66"/>
      <c r="U12" s="66"/>
      <c r="V12" s="66"/>
      <c r="W12" s="66"/>
      <c r="X12" s="66"/>
    </row>
    <row r="13" spans="1:24" s="66" customFormat="1" x14ac:dyDescent="0.35"/>
    <row r="14" spans="1:24" s="66" customFormat="1" x14ac:dyDescent="0.35"/>
    <row r="15" spans="1:24" s="66" customFormat="1" x14ac:dyDescent="0.35"/>
    <row r="16" spans="1:24" s="66" customFormat="1" x14ac:dyDescent="0.35"/>
    <row r="17" spans="2:25" s="66" customFormat="1" x14ac:dyDescent="0.35"/>
    <row r="18" spans="2:25" s="66" customFormat="1" x14ac:dyDescent="0.35"/>
    <row r="19" spans="2:25" s="66" customFormat="1" x14ac:dyDescent="0.35"/>
    <row r="20" spans="2:25" x14ac:dyDescent="0.35">
      <c r="B20" s="30" t="s">
        <v>1313</v>
      </c>
      <c r="C20" s="66"/>
      <c r="D20" s="66"/>
      <c r="E20" s="66"/>
      <c r="F20" s="66"/>
      <c r="G20" s="66"/>
      <c r="H20" s="66"/>
      <c r="I20" s="66"/>
      <c r="J20" s="66"/>
      <c r="K20" s="66"/>
      <c r="L20" s="66"/>
      <c r="M20" s="66"/>
      <c r="N20" s="66"/>
      <c r="O20" s="66"/>
      <c r="P20" s="66"/>
      <c r="Q20" s="66"/>
      <c r="R20" s="66"/>
      <c r="S20" s="66"/>
      <c r="T20" s="66"/>
      <c r="U20" s="66"/>
      <c r="V20" s="66"/>
      <c r="W20" s="66"/>
      <c r="X20" s="66"/>
    </row>
    <row r="21" spans="2:25" x14ac:dyDescent="0.35">
      <c r="B21" s="66"/>
      <c r="C21" s="66"/>
      <c r="D21" s="66"/>
      <c r="E21" s="66"/>
      <c r="F21" s="66"/>
      <c r="G21" s="66"/>
      <c r="H21" s="66"/>
      <c r="I21" s="66"/>
      <c r="J21" s="66"/>
      <c r="K21" s="66"/>
      <c r="L21" s="66"/>
      <c r="M21" s="66"/>
      <c r="N21" s="66"/>
      <c r="O21" s="66"/>
      <c r="P21" s="66"/>
      <c r="Q21" s="66"/>
      <c r="R21" s="66"/>
      <c r="S21" s="66"/>
      <c r="T21" s="66"/>
      <c r="U21" s="66"/>
      <c r="V21" s="66"/>
      <c r="W21" s="66"/>
      <c r="X21" s="66"/>
    </row>
    <row r="22" spans="2:25" x14ac:dyDescent="0.35">
      <c r="B22" s="66"/>
      <c r="C22" s="291" t="s">
        <v>553</v>
      </c>
      <c r="D22" s="440" t="s">
        <v>847</v>
      </c>
      <c r="E22" s="440" t="s">
        <v>848</v>
      </c>
      <c r="F22" s="440" t="s">
        <v>849</v>
      </c>
      <c r="G22" s="440" t="s">
        <v>850</v>
      </c>
      <c r="H22" s="440" t="s">
        <v>851</v>
      </c>
      <c r="I22" s="440" t="s">
        <v>852</v>
      </c>
      <c r="J22" s="440" t="s">
        <v>853</v>
      </c>
      <c r="K22" s="440" t="s">
        <v>854</v>
      </c>
      <c r="L22" s="440" t="s">
        <v>417</v>
      </c>
      <c r="M22" s="440" t="s">
        <v>855</v>
      </c>
      <c r="N22" s="440" t="s">
        <v>856</v>
      </c>
      <c r="O22" s="440" t="s">
        <v>857</v>
      </c>
      <c r="P22" s="440" t="s">
        <v>858</v>
      </c>
      <c r="Q22" s="440" t="s">
        <v>859</v>
      </c>
      <c r="R22" s="440" t="s">
        <v>860</v>
      </c>
      <c r="S22" s="440" t="s">
        <v>861</v>
      </c>
      <c r="T22" s="440" t="s">
        <v>862</v>
      </c>
      <c r="U22" s="441" t="s">
        <v>863</v>
      </c>
      <c r="V22" s="440" t="s">
        <v>427</v>
      </c>
      <c r="W22" s="440" t="s">
        <v>428</v>
      </c>
      <c r="X22" s="440" t="s">
        <v>429</v>
      </c>
    </row>
    <row r="23" spans="2:25" x14ac:dyDescent="0.35">
      <c r="B23" s="66"/>
      <c r="C23" s="444" t="s">
        <v>864</v>
      </c>
      <c r="D23" s="291">
        <v>1</v>
      </c>
      <c r="E23" s="291">
        <v>1</v>
      </c>
      <c r="F23" s="291">
        <v>1</v>
      </c>
      <c r="G23" s="291">
        <v>2</v>
      </c>
      <c r="H23" s="291">
        <v>0</v>
      </c>
      <c r="I23" s="291">
        <v>0</v>
      </c>
      <c r="J23" s="291">
        <v>0</v>
      </c>
      <c r="K23" s="291">
        <v>0</v>
      </c>
      <c r="L23" s="291">
        <v>1</v>
      </c>
      <c r="M23" s="291">
        <v>0</v>
      </c>
      <c r="N23" s="291">
        <v>0</v>
      </c>
      <c r="O23" s="291">
        <v>0</v>
      </c>
      <c r="P23" s="291">
        <v>0</v>
      </c>
      <c r="Q23" s="291">
        <v>0</v>
      </c>
      <c r="R23" s="291">
        <v>0</v>
      </c>
      <c r="S23" s="291">
        <v>0</v>
      </c>
      <c r="T23" s="291">
        <v>1</v>
      </c>
      <c r="U23" s="291">
        <v>1</v>
      </c>
      <c r="V23" s="291">
        <v>0</v>
      </c>
      <c r="W23" s="291">
        <v>0</v>
      </c>
      <c r="X23" s="291">
        <v>0</v>
      </c>
      <c r="Y23">
        <f>+SUM(D23:X23)</f>
        <v>8</v>
      </c>
    </row>
    <row r="24" spans="2:25" x14ac:dyDescent="0.35">
      <c r="B24" s="66"/>
      <c r="C24" s="444" t="s">
        <v>288</v>
      </c>
      <c r="D24" s="291">
        <v>0</v>
      </c>
      <c r="E24" s="291">
        <v>1</v>
      </c>
      <c r="F24" s="291">
        <v>1</v>
      </c>
      <c r="G24" s="291">
        <v>1</v>
      </c>
      <c r="H24" s="291">
        <v>0</v>
      </c>
      <c r="I24" s="291">
        <v>0</v>
      </c>
      <c r="J24" s="291">
        <v>1</v>
      </c>
      <c r="K24" s="291">
        <v>1</v>
      </c>
      <c r="L24" s="291">
        <v>0</v>
      </c>
      <c r="M24" s="291">
        <v>0</v>
      </c>
      <c r="N24" s="291">
        <v>0</v>
      </c>
      <c r="O24" s="291">
        <v>1</v>
      </c>
      <c r="P24" s="291">
        <v>1</v>
      </c>
      <c r="Q24" s="291">
        <v>0</v>
      </c>
      <c r="R24" s="291">
        <v>0</v>
      </c>
      <c r="S24" s="291">
        <v>0</v>
      </c>
      <c r="T24" s="291">
        <v>0</v>
      </c>
      <c r="U24" s="291">
        <v>0</v>
      </c>
      <c r="V24" s="291">
        <v>0</v>
      </c>
      <c r="W24" s="291">
        <v>0</v>
      </c>
      <c r="X24" s="291">
        <v>4</v>
      </c>
      <c r="Y24" s="66">
        <f>+SUM(D24:X24)</f>
        <v>11</v>
      </c>
    </row>
    <row r="25" spans="2:25" x14ac:dyDescent="0.35">
      <c r="B25" s="66"/>
      <c r="C25" s="442" t="s">
        <v>554</v>
      </c>
      <c r="D25" s="443"/>
      <c r="E25" s="443"/>
      <c r="F25" s="443"/>
      <c r="G25" s="443"/>
      <c r="H25" s="443"/>
      <c r="I25" s="443"/>
      <c r="J25" s="443"/>
      <c r="K25" s="443"/>
      <c r="L25" s="443"/>
      <c r="M25" s="443"/>
      <c r="N25" s="443"/>
      <c r="O25" s="443"/>
      <c r="P25" s="443"/>
      <c r="Q25" s="443"/>
      <c r="R25" s="443"/>
      <c r="S25" s="443"/>
      <c r="T25" s="443"/>
      <c r="U25" s="443"/>
      <c r="V25" s="443"/>
      <c r="W25" s="443"/>
      <c r="X25" s="443"/>
    </row>
    <row r="26" spans="2:25" x14ac:dyDescent="0.35">
      <c r="B26" s="66"/>
      <c r="C26" s="66"/>
      <c r="D26" s="66"/>
      <c r="E26" s="66"/>
      <c r="F26" s="66"/>
      <c r="G26" s="66"/>
      <c r="H26" s="66"/>
      <c r="I26" s="66"/>
      <c r="J26" s="66"/>
      <c r="K26" s="66"/>
      <c r="L26" s="66"/>
      <c r="M26" s="66"/>
      <c r="N26" s="66"/>
      <c r="O26" s="66"/>
      <c r="P26" s="66"/>
      <c r="Q26" s="66"/>
      <c r="R26" s="66"/>
      <c r="S26" s="66"/>
      <c r="T26" s="66"/>
      <c r="U26" s="66"/>
      <c r="V26" s="66"/>
      <c r="W26" s="66"/>
      <c r="X26" s="66"/>
    </row>
    <row r="27" spans="2:25" ht="15" thickBot="1" x14ac:dyDescent="0.4">
      <c r="B27" s="69" t="s">
        <v>865</v>
      </c>
      <c r="C27" s="69"/>
      <c r="D27" s="69"/>
      <c r="E27" s="69"/>
      <c r="F27" s="69"/>
      <c r="G27" s="69"/>
      <c r="H27" s="69"/>
      <c r="I27" s="66"/>
      <c r="J27" s="66"/>
      <c r="L27" s="66"/>
      <c r="M27" s="66"/>
      <c r="N27" s="66"/>
      <c r="O27" s="66"/>
      <c r="P27" s="66"/>
      <c r="Q27" s="66"/>
      <c r="R27" s="66"/>
      <c r="S27" s="66"/>
      <c r="T27" s="66"/>
      <c r="U27" s="66"/>
      <c r="V27" s="66"/>
      <c r="W27" s="66"/>
      <c r="X27" s="66"/>
    </row>
    <row r="28" spans="2:25" x14ac:dyDescent="0.35">
      <c r="B28" s="794" t="s">
        <v>833</v>
      </c>
      <c r="C28" s="795"/>
      <c r="D28" s="796"/>
      <c r="E28" s="797" t="s">
        <v>834</v>
      </c>
      <c r="F28" s="798"/>
      <c r="G28" s="799"/>
      <c r="H28" s="445"/>
      <c r="J28" s="66"/>
      <c r="K28" s="66"/>
      <c r="L28" s="66"/>
      <c r="M28" s="66"/>
      <c r="N28" s="66"/>
      <c r="O28" s="66"/>
      <c r="P28" s="66"/>
      <c r="Q28" s="66"/>
      <c r="R28" s="66"/>
      <c r="S28" s="66"/>
      <c r="T28" s="66"/>
      <c r="U28" s="66"/>
      <c r="V28" s="66"/>
      <c r="W28" s="66"/>
      <c r="X28" s="66"/>
    </row>
    <row r="29" spans="2:25" x14ac:dyDescent="0.35">
      <c r="B29" s="452" t="s">
        <v>835</v>
      </c>
      <c r="C29" s="450" t="s">
        <v>836</v>
      </c>
      <c r="D29" s="451" t="s">
        <v>837</v>
      </c>
      <c r="E29" s="449" t="s">
        <v>838</v>
      </c>
      <c r="F29" s="450" t="s">
        <v>839</v>
      </c>
      <c r="G29" s="451" t="s">
        <v>840</v>
      </c>
      <c r="H29" s="455" t="s">
        <v>841</v>
      </c>
      <c r="J29" s="66"/>
      <c r="K29" s="66"/>
      <c r="L29" s="66"/>
      <c r="M29" s="66"/>
      <c r="N29" s="66"/>
      <c r="O29" s="66"/>
      <c r="P29" s="66"/>
      <c r="Q29" s="66"/>
      <c r="R29" s="66"/>
      <c r="S29" s="66"/>
      <c r="T29" s="66"/>
      <c r="U29" s="66"/>
      <c r="V29" s="66"/>
      <c r="W29" s="66"/>
      <c r="X29" s="66"/>
    </row>
    <row r="30" spans="2:25" ht="15" thickBot="1" x14ac:dyDescent="0.4">
      <c r="B30" s="446">
        <v>46</v>
      </c>
      <c r="C30" s="447">
        <v>10</v>
      </c>
      <c r="D30" s="453">
        <v>6</v>
      </c>
      <c r="E30" s="454">
        <v>8</v>
      </c>
      <c r="F30" s="447">
        <v>10</v>
      </c>
      <c r="G30" s="453">
        <v>8</v>
      </c>
      <c r="H30" s="448">
        <v>1</v>
      </c>
      <c r="J30" s="66"/>
      <c r="K30" s="66"/>
      <c r="L30" s="66"/>
      <c r="M30" s="66"/>
      <c r="N30" s="66"/>
      <c r="O30" s="66"/>
      <c r="P30" s="66"/>
      <c r="Q30" s="66"/>
      <c r="R30" s="66"/>
      <c r="S30" s="66"/>
      <c r="T30" s="66"/>
      <c r="U30" s="66"/>
      <c r="V30" s="66"/>
      <c r="W30" s="66"/>
      <c r="X30" s="66"/>
    </row>
    <row r="31" spans="2:25" x14ac:dyDescent="0.35">
      <c r="B31" s="66"/>
      <c r="J31" s="66"/>
      <c r="K31" s="66"/>
      <c r="L31" s="66"/>
      <c r="M31" s="66"/>
      <c r="N31" s="66"/>
      <c r="O31" s="66"/>
      <c r="P31" s="66"/>
      <c r="Q31" s="66"/>
      <c r="R31" s="66"/>
      <c r="S31" s="66"/>
      <c r="T31" s="66"/>
      <c r="U31" s="66"/>
      <c r="V31" s="66"/>
      <c r="W31" s="66"/>
      <c r="X31" s="66"/>
    </row>
    <row r="32" spans="2:25" x14ac:dyDescent="0.35">
      <c r="B32" s="66"/>
      <c r="C32" s="66"/>
      <c r="D32" s="66"/>
      <c r="E32" s="66"/>
      <c r="F32" s="66"/>
      <c r="G32" s="66"/>
      <c r="H32" s="66"/>
      <c r="I32" s="66"/>
      <c r="J32" s="66"/>
      <c r="K32" s="66"/>
      <c r="L32" s="66"/>
      <c r="M32" s="66"/>
      <c r="N32" s="66"/>
      <c r="O32" s="66"/>
      <c r="P32" s="66"/>
      <c r="Q32" s="66"/>
      <c r="R32" s="66"/>
      <c r="S32" s="66"/>
      <c r="T32" s="66"/>
      <c r="U32" s="66"/>
      <c r="V32" s="66"/>
      <c r="W32" s="66"/>
      <c r="X32" s="66"/>
    </row>
    <row r="33" spans="2:24" x14ac:dyDescent="0.35">
      <c r="B33" s="66"/>
      <c r="C33" s="66"/>
      <c r="D33" s="66"/>
      <c r="E33" s="66"/>
      <c r="F33" s="66"/>
      <c r="G33" s="66"/>
      <c r="H33" s="66"/>
      <c r="I33" s="66"/>
      <c r="J33" s="66"/>
      <c r="K33" s="66"/>
      <c r="L33" s="66"/>
      <c r="M33" s="66"/>
      <c r="N33" s="66"/>
      <c r="O33" s="66"/>
      <c r="P33" s="66"/>
      <c r="Q33" s="66"/>
      <c r="R33" s="66"/>
      <c r="S33" s="66"/>
      <c r="T33" s="66"/>
      <c r="U33" s="66"/>
      <c r="V33" s="66"/>
      <c r="W33" s="66"/>
      <c r="X33" s="66"/>
    </row>
    <row r="34" spans="2:24" x14ac:dyDescent="0.35">
      <c r="B34" s="543"/>
      <c r="C34" s="543"/>
      <c r="D34" s="654" t="s">
        <v>0</v>
      </c>
      <c r="E34" s="654" t="s">
        <v>1</v>
      </c>
      <c r="F34" s="654" t="s">
        <v>2</v>
      </c>
      <c r="G34" s="654" t="s">
        <v>3</v>
      </c>
      <c r="H34" s="654" t="s">
        <v>4</v>
      </c>
      <c r="I34" s="654" t="s">
        <v>5</v>
      </c>
      <c r="J34" s="654" t="s">
        <v>6</v>
      </c>
      <c r="K34" s="654" t="s">
        <v>7</v>
      </c>
      <c r="L34" s="654" t="s">
        <v>8</v>
      </c>
      <c r="M34" s="654" t="s">
        <v>9</v>
      </c>
      <c r="N34" s="654" t="s">
        <v>10</v>
      </c>
      <c r="O34" s="654" t="s">
        <v>11</v>
      </c>
      <c r="P34" s="543"/>
      <c r="Q34" s="543"/>
      <c r="R34" s="66"/>
      <c r="S34" s="66"/>
      <c r="T34" s="66"/>
      <c r="U34" s="66"/>
      <c r="V34" s="66"/>
      <c r="W34" s="66"/>
      <c r="X34" s="66"/>
    </row>
    <row r="35" spans="2:24" x14ac:dyDescent="0.35">
      <c r="B35" s="543"/>
      <c r="C35" s="543" t="s">
        <v>12</v>
      </c>
      <c r="D35" s="566">
        <f>+SUM(D37:D43)</f>
        <v>13</v>
      </c>
      <c r="E35" s="566">
        <f t="shared" ref="E35:O35" si="1">+SUM(E37:E43)</f>
        <v>12</v>
      </c>
      <c r="F35" s="566">
        <f t="shared" si="1"/>
        <v>7</v>
      </c>
      <c r="G35" s="566">
        <f t="shared" si="1"/>
        <v>7</v>
      </c>
      <c r="H35" s="566">
        <f t="shared" si="1"/>
        <v>0</v>
      </c>
      <c r="I35" s="566">
        <f t="shared" si="1"/>
        <v>0</v>
      </c>
      <c r="J35" s="566">
        <f t="shared" si="1"/>
        <v>0</v>
      </c>
      <c r="K35" s="566">
        <f t="shared" si="1"/>
        <v>0</v>
      </c>
      <c r="L35" s="566">
        <f t="shared" si="1"/>
        <v>0</v>
      </c>
      <c r="M35" s="566">
        <f t="shared" si="1"/>
        <v>15</v>
      </c>
      <c r="N35" s="566">
        <f t="shared" si="1"/>
        <v>21</v>
      </c>
      <c r="O35" s="566">
        <f t="shared" si="1"/>
        <v>12</v>
      </c>
      <c r="P35" s="566"/>
      <c r="Q35" s="566">
        <f>+SUM(D35:O35)</f>
        <v>87</v>
      </c>
      <c r="R35" s="66"/>
      <c r="S35" s="66"/>
      <c r="T35" s="66"/>
      <c r="U35" s="66"/>
      <c r="V35" s="66"/>
      <c r="W35" s="66"/>
      <c r="X35" s="66"/>
    </row>
    <row r="36" spans="2:24" x14ac:dyDescent="0.35">
      <c r="B36" s="729"/>
      <c r="C36" s="730"/>
      <c r="D36" s="566"/>
      <c r="E36" s="566"/>
      <c r="F36" s="566"/>
      <c r="G36" s="566"/>
      <c r="H36" s="566"/>
      <c r="I36" s="566"/>
      <c r="J36" s="566"/>
      <c r="K36" s="566"/>
      <c r="L36" s="566"/>
      <c r="M36" s="566"/>
      <c r="N36" s="566"/>
      <c r="O36" s="566"/>
      <c r="P36" s="566"/>
      <c r="Q36" s="566"/>
      <c r="R36" s="66"/>
      <c r="S36" s="66"/>
      <c r="T36" s="66"/>
      <c r="U36" s="66"/>
      <c r="V36" s="66"/>
      <c r="W36" s="66"/>
      <c r="X36" s="66"/>
    </row>
    <row r="37" spans="2:24" ht="24" x14ac:dyDescent="0.35">
      <c r="B37" s="731" t="s">
        <v>482</v>
      </c>
      <c r="C37" s="732" t="s">
        <v>842</v>
      </c>
      <c r="D37" s="733">
        <v>1</v>
      </c>
      <c r="E37" s="733">
        <v>3</v>
      </c>
      <c r="F37" s="733" t="s">
        <v>14</v>
      </c>
      <c r="G37" s="734">
        <v>1</v>
      </c>
      <c r="H37" s="734" t="s">
        <v>14</v>
      </c>
      <c r="I37" s="734" t="s">
        <v>14</v>
      </c>
      <c r="J37" s="734" t="s">
        <v>14</v>
      </c>
      <c r="K37" s="733" t="s">
        <v>14</v>
      </c>
      <c r="L37" s="733" t="s">
        <v>14</v>
      </c>
      <c r="M37" s="733" t="s">
        <v>14</v>
      </c>
      <c r="N37" s="733">
        <v>1</v>
      </c>
      <c r="O37" s="733">
        <v>3</v>
      </c>
      <c r="P37" s="641"/>
      <c r="Q37" s="641">
        <f>+SUM(D37:O37)</f>
        <v>9</v>
      </c>
      <c r="R37" s="66"/>
      <c r="S37" s="66"/>
      <c r="T37" s="66"/>
      <c r="U37" s="66"/>
      <c r="V37" s="66"/>
      <c r="W37" s="66"/>
      <c r="X37" s="66"/>
    </row>
    <row r="38" spans="2:24" ht="24" x14ac:dyDescent="0.35">
      <c r="B38" s="729"/>
      <c r="C38" s="732" t="s">
        <v>843</v>
      </c>
      <c r="D38" s="733">
        <v>3</v>
      </c>
      <c r="E38" s="733" t="s">
        <v>14</v>
      </c>
      <c r="F38" s="733" t="s">
        <v>14</v>
      </c>
      <c r="G38" s="734">
        <v>1</v>
      </c>
      <c r="H38" s="734" t="s">
        <v>14</v>
      </c>
      <c r="I38" s="734" t="s">
        <v>14</v>
      </c>
      <c r="J38" s="734"/>
      <c r="K38" s="734" t="s">
        <v>14</v>
      </c>
      <c r="L38" s="734" t="s">
        <v>14</v>
      </c>
      <c r="M38" s="734">
        <v>1</v>
      </c>
      <c r="N38" s="734">
        <v>1</v>
      </c>
      <c r="O38" s="734" t="s">
        <v>14</v>
      </c>
      <c r="P38" s="641"/>
      <c r="Q38" s="641">
        <f t="shared" ref="Q38:Q43" si="2">+SUM(D38:O38)</f>
        <v>6</v>
      </c>
      <c r="R38" s="66"/>
      <c r="S38" s="66"/>
      <c r="T38" s="66"/>
      <c r="U38" s="66"/>
      <c r="V38" s="66"/>
      <c r="W38" s="66"/>
      <c r="X38" s="66"/>
    </row>
    <row r="39" spans="2:24" ht="24" x14ac:dyDescent="0.35">
      <c r="B39" s="729"/>
      <c r="C39" s="732" t="s">
        <v>844</v>
      </c>
      <c r="D39" s="733">
        <v>5</v>
      </c>
      <c r="E39" s="733">
        <v>5</v>
      </c>
      <c r="F39" s="733">
        <v>4</v>
      </c>
      <c r="G39" s="733">
        <v>5</v>
      </c>
      <c r="H39" s="733" t="s">
        <v>14</v>
      </c>
      <c r="I39" s="733" t="s">
        <v>14</v>
      </c>
      <c r="J39" s="733" t="s">
        <v>14</v>
      </c>
      <c r="K39" s="733" t="s">
        <v>14</v>
      </c>
      <c r="L39" s="733" t="s">
        <v>14</v>
      </c>
      <c r="M39" s="733">
        <v>6</v>
      </c>
      <c r="N39" s="733">
        <v>8</v>
      </c>
      <c r="O39" s="733">
        <v>4</v>
      </c>
      <c r="P39" s="641"/>
      <c r="Q39" s="641">
        <f t="shared" si="2"/>
        <v>37</v>
      </c>
      <c r="R39" s="66"/>
      <c r="S39" s="66"/>
      <c r="T39" s="66"/>
      <c r="U39" s="66"/>
      <c r="V39" s="66"/>
      <c r="W39" s="66"/>
      <c r="X39" s="66"/>
    </row>
    <row r="40" spans="2:24" ht="24" x14ac:dyDescent="0.35">
      <c r="B40" s="729"/>
      <c r="C40" s="732" t="s">
        <v>845</v>
      </c>
      <c r="D40" s="733">
        <v>2</v>
      </c>
      <c r="E40" s="733">
        <v>1</v>
      </c>
      <c r="F40" s="733">
        <v>1</v>
      </c>
      <c r="G40" s="733" t="s">
        <v>14</v>
      </c>
      <c r="H40" s="733" t="s">
        <v>14</v>
      </c>
      <c r="I40" s="733" t="s">
        <v>14</v>
      </c>
      <c r="J40" s="733" t="s">
        <v>14</v>
      </c>
      <c r="K40" s="733" t="s">
        <v>14</v>
      </c>
      <c r="L40" s="733" t="s">
        <v>14</v>
      </c>
      <c r="M40" s="733">
        <v>1</v>
      </c>
      <c r="N40" s="733">
        <v>2</v>
      </c>
      <c r="O40" s="733">
        <v>3</v>
      </c>
      <c r="P40" s="641"/>
      <c r="Q40" s="641">
        <f t="shared" si="2"/>
        <v>10</v>
      </c>
      <c r="R40" s="66"/>
      <c r="S40" s="66"/>
      <c r="T40" s="66"/>
      <c r="U40" s="66"/>
      <c r="V40" s="66"/>
      <c r="W40" s="66"/>
      <c r="X40" s="66"/>
    </row>
    <row r="41" spans="2:24" ht="24" x14ac:dyDescent="0.35">
      <c r="B41" s="729"/>
      <c r="C41" s="732" t="s">
        <v>303</v>
      </c>
      <c r="D41" s="733">
        <v>1</v>
      </c>
      <c r="E41" s="733">
        <v>1</v>
      </c>
      <c r="F41" s="733" t="s">
        <v>14</v>
      </c>
      <c r="G41" s="733" t="s">
        <v>14</v>
      </c>
      <c r="H41" s="733" t="s">
        <v>14</v>
      </c>
      <c r="I41" s="733" t="s">
        <v>14</v>
      </c>
      <c r="J41" s="733" t="s">
        <v>14</v>
      </c>
      <c r="K41" s="733" t="s">
        <v>14</v>
      </c>
      <c r="L41" s="733" t="s">
        <v>14</v>
      </c>
      <c r="M41" s="733">
        <v>2</v>
      </c>
      <c r="N41" s="733">
        <v>6</v>
      </c>
      <c r="O41" s="733">
        <v>1</v>
      </c>
      <c r="P41" s="641"/>
      <c r="Q41" s="641">
        <f t="shared" si="2"/>
        <v>11</v>
      </c>
      <c r="R41" s="66"/>
      <c r="S41" s="66"/>
      <c r="T41" s="66"/>
      <c r="U41" s="66"/>
      <c r="V41" s="66"/>
      <c r="W41" s="66"/>
      <c r="X41" s="66"/>
    </row>
    <row r="42" spans="2:24" ht="43" x14ac:dyDescent="0.35">
      <c r="B42" s="735" t="s">
        <v>746</v>
      </c>
      <c r="C42" s="736" t="s">
        <v>304</v>
      </c>
      <c r="D42" s="737">
        <f>+SUM(N47:O47)+SUM(D48:E48)</f>
        <v>0</v>
      </c>
      <c r="E42" s="737">
        <v>2</v>
      </c>
      <c r="F42" s="737">
        <v>1</v>
      </c>
      <c r="G42" s="737"/>
      <c r="H42" s="737"/>
      <c r="I42" s="737"/>
      <c r="J42" s="737"/>
      <c r="K42" s="737"/>
      <c r="L42" s="737"/>
      <c r="M42" s="737">
        <v>1</v>
      </c>
      <c r="N42" s="737">
        <v>1</v>
      </c>
      <c r="O42" s="737"/>
      <c r="P42" s="605"/>
      <c r="Q42" s="605">
        <f t="shared" si="2"/>
        <v>5</v>
      </c>
      <c r="R42" s="66"/>
      <c r="S42" s="66"/>
      <c r="T42" s="66"/>
      <c r="U42" s="66"/>
      <c r="V42" s="66"/>
      <c r="W42" s="66"/>
      <c r="X42" s="66"/>
    </row>
    <row r="43" spans="2:24" ht="24" x14ac:dyDescent="0.35">
      <c r="B43" s="543"/>
      <c r="C43" s="736" t="s">
        <v>846</v>
      </c>
      <c r="D43" s="737">
        <f>+SUM(D57:D64)</f>
        <v>1</v>
      </c>
      <c r="E43" s="737">
        <f t="shared" ref="E43:O43" si="3">+SUM(E57:E64)</f>
        <v>0</v>
      </c>
      <c r="F43" s="737">
        <f t="shared" si="3"/>
        <v>1</v>
      </c>
      <c r="G43" s="737">
        <f t="shared" si="3"/>
        <v>0</v>
      </c>
      <c r="H43" s="737">
        <f t="shared" si="3"/>
        <v>0</v>
      </c>
      <c r="I43" s="737">
        <f t="shared" si="3"/>
        <v>0</v>
      </c>
      <c r="J43" s="737">
        <f t="shared" si="3"/>
        <v>0</v>
      </c>
      <c r="K43" s="737">
        <f t="shared" si="3"/>
        <v>0</v>
      </c>
      <c r="L43" s="737">
        <f t="shared" si="3"/>
        <v>0</v>
      </c>
      <c r="M43" s="737">
        <f t="shared" si="3"/>
        <v>4</v>
      </c>
      <c r="N43" s="737">
        <f t="shared" si="3"/>
        <v>2</v>
      </c>
      <c r="O43" s="737">
        <f t="shared" si="3"/>
        <v>1</v>
      </c>
      <c r="P43" s="605"/>
      <c r="Q43" s="605">
        <f t="shared" si="2"/>
        <v>9</v>
      </c>
      <c r="R43" s="66"/>
      <c r="S43" s="66"/>
      <c r="T43" s="66"/>
      <c r="U43" s="66"/>
      <c r="V43" s="66"/>
      <c r="W43" s="66"/>
      <c r="X43" s="66"/>
    </row>
    <row r="44" spans="2:24" ht="24" x14ac:dyDescent="0.35">
      <c r="B44" s="543"/>
      <c r="C44" s="604"/>
      <c r="D44" s="737" t="s">
        <v>0</v>
      </c>
      <c r="E44" s="737" t="s">
        <v>1</v>
      </c>
      <c r="F44" s="737" t="s">
        <v>2</v>
      </c>
      <c r="G44" s="737" t="s">
        <v>3</v>
      </c>
      <c r="H44" s="737" t="s">
        <v>4</v>
      </c>
      <c r="I44" s="737" t="s">
        <v>5</v>
      </c>
      <c r="J44" s="737" t="s">
        <v>6</v>
      </c>
      <c r="K44" s="737" t="s">
        <v>7</v>
      </c>
      <c r="L44" s="737" t="s">
        <v>8</v>
      </c>
      <c r="M44" s="737" t="s">
        <v>9</v>
      </c>
      <c r="N44" s="737" t="s">
        <v>10</v>
      </c>
      <c r="O44" s="737" t="s">
        <v>11</v>
      </c>
      <c r="P44" s="604" t="s">
        <v>1220</v>
      </c>
      <c r="Q44" s="737" t="s">
        <v>1221</v>
      </c>
      <c r="R44" s="66"/>
      <c r="S44" s="66"/>
      <c r="T44" s="66"/>
      <c r="U44" s="66"/>
      <c r="V44" s="66"/>
      <c r="W44" s="66"/>
      <c r="X44" s="66"/>
    </row>
    <row r="45" spans="2:24" s="66" customFormat="1" x14ac:dyDescent="0.35">
      <c r="B45" s="543"/>
      <c r="C45" s="604">
        <v>1994</v>
      </c>
      <c r="D45" s="737"/>
      <c r="E45" s="737"/>
      <c r="F45" s="737"/>
      <c r="G45" s="737"/>
      <c r="H45" s="737"/>
      <c r="I45" s="737"/>
      <c r="J45" s="737"/>
      <c r="K45" s="737"/>
      <c r="L45" s="737"/>
      <c r="M45" s="737">
        <v>1</v>
      </c>
      <c r="N45" s="737">
        <v>1</v>
      </c>
      <c r="O45" s="737"/>
      <c r="P45" s="605">
        <f t="shared" ref="P45" si="4">+SUM(D45:O45)</f>
        <v>2</v>
      </c>
      <c r="Q45" s="566"/>
    </row>
    <row r="46" spans="2:24" x14ac:dyDescent="0.35">
      <c r="B46" s="543"/>
      <c r="C46" s="604">
        <v>1995</v>
      </c>
      <c r="D46" s="605">
        <v>1</v>
      </c>
      <c r="E46" s="605"/>
      <c r="F46" s="605">
        <v>2</v>
      </c>
      <c r="G46" s="605">
        <v>1</v>
      </c>
      <c r="H46" s="605"/>
      <c r="I46" s="605"/>
      <c r="J46" s="605"/>
      <c r="K46" s="605"/>
      <c r="L46" s="605"/>
      <c r="M46" s="605"/>
      <c r="N46" s="605"/>
      <c r="O46" s="605"/>
      <c r="P46" s="605">
        <f>+SUM(D46:O46)</f>
        <v>4</v>
      </c>
      <c r="Q46" s="566">
        <f>+SUM(J45:O45)+SUM(D46:I46)</f>
        <v>6</v>
      </c>
      <c r="R46" s="66" t="s">
        <v>802</v>
      </c>
      <c r="S46" s="66"/>
      <c r="T46" s="66"/>
      <c r="U46" s="66"/>
      <c r="V46" s="66"/>
      <c r="W46" s="66"/>
      <c r="X46" s="66"/>
    </row>
    <row r="47" spans="2:24" x14ac:dyDescent="0.35">
      <c r="B47" s="543"/>
      <c r="C47" s="604">
        <f>+C46+1</f>
        <v>1996</v>
      </c>
      <c r="D47" s="605"/>
      <c r="E47" s="605"/>
      <c r="F47" s="605"/>
      <c r="G47" s="605"/>
      <c r="H47" s="605"/>
      <c r="I47" s="605"/>
      <c r="J47" s="605"/>
      <c r="K47" s="605"/>
      <c r="L47" s="605"/>
      <c r="M47" s="605"/>
      <c r="N47" s="605"/>
      <c r="O47" s="605"/>
      <c r="P47" s="605">
        <f t="shared" ref="P47:P64" si="5">+SUM(D47:O47)</f>
        <v>0</v>
      </c>
      <c r="Q47" s="566">
        <f t="shared" ref="Q47:Q64" si="6">+SUM(J46:O46)+SUM(D47:I47)</f>
        <v>0</v>
      </c>
      <c r="R47" s="66"/>
      <c r="S47" s="66"/>
      <c r="T47" s="66"/>
      <c r="U47" s="66"/>
      <c r="V47" s="66"/>
      <c r="W47" s="66"/>
      <c r="X47" s="66"/>
    </row>
    <row r="48" spans="2:24" x14ac:dyDescent="0.35">
      <c r="B48" s="543"/>
      <c r="C48" s="604">
        <f t="shared" ref="C48:C64" si="7">+C47+1</f>
        <v>1997</v>
      </c>
      <c r="D48" s="605"/>
      <c r="E48" s="605"/>
      <c r="F48" s="605"/>
      <c r="G48" s="605"/>
      <c r="H48" s="605"/>
      <c r="I48" s="605"/>
      <c r="J48" s="605"/>
      <c r="K48" s="605"/>
      <c r="L48" s="605"/>
      <c r="M48" s="605"/>
      <c r="N48" s="605">
        <v>1</v>
      </c>
      <c r="O48" s="605"/>
      <c r="P48" s="605">
        <f t="shared" si="5"/>
        <v>1</v>
      </c>
      <c r="Q48" s="566">
        <f t="shared" si="6"/>
        <v>0</v>
      </c>
    </row>
    <row r="49" spans="2:24" x14ac:dyDescent="0.35">
      <c r="B49" s="543"/>
      <c r="C49" s="604">
        <f t="shared" si="7"/>
        <v>1998</v>
      </c>
      <c r="D49" s="605"/>
      <c r="E49" s="605"/>
      <c r="F49" s="605"/>
      <c r="G49" s="605"/>
      <c r="H49" s="605"/>
      <c r="I49" s="605"/>
      <c r="J49" s="605"/>
      <c r="K49" s="605"/>
      <c r="L49" s="605"/>
      <c r="M49" s="605"/>
      <c r="N49" s="605"/>
      <c r="O49" s="605"/>
      <c r="P49" s="605">
        <f t="shared" si="5"/>
        <v>0</v>
      </c>
      <c r="Q49" s="566">
        <f t="shared" si="6"/>
        <v>1</v>
      </c>
    </row>
    <row r="50" spans="2:24" x14ac:dyDescent="0.35">
      <c r="B50" s="543"/>
      <c r="C50" s="604">
        <f t="shared" si="7"/>
        <v>1999</v>
      </c>
      <c r="D50" s="605">
        <v>1</v>
      </c>
      <c r="E50" s="605"/>
      <c r="F50" s="605"/>
      <c r="G50" s="605"/>
      <c r="H50" s="605"/>
      <c r="I50" s="605"/>
      <c r="J50" s="605"/>
      <c r="K50" s="605"/>
      <c r="L50" s="605"/>
      <c r="M50" s="605"/>
      <c r="N50" s="605"/>
      <c r="O50" s="605"/>
      <c r="P50" s="605">
        <f t="shared" si="5"/>
        <v>1</v>
      </c>
      <c r="Q50" s="566">
        <f t="shared" si="6"/>
        <v>1</v>
      </c>
    </row>
    <row r="51" spans="2:24" x14ac:dyDescent="0.35">
      <c r="B51" s="543"/>
      <c r="C51" s="604">
        <f t="shared" si="7"/>
        <v>2000</v>
      </c>
      <c r="D51" s="605"/>
      <c r="E51" s="605">
        <v>1</v>
      </c>
      <c r="F51" s="605"/>
      <c r="G51" s="605"/>
      <c r="H51" s="605"/>
      <c r="I51" s="605"/>
      <c r="J51" s="605"/>
      <c r="K51" s="605"/>
      <c r="L51" s="605"/>
      <c r="M51" s="605"/>
      <c r="N51" s="605"/>
      <c r="O51" s="605"/>
      <c r="P51" s="605">
        <f t="shared" si="5"/>
        <v>1</v>
      </c>
      <c r="Q51" s="566">
        <f t="shared" si="6"/>
        <v>1</v>
      </c>
      <c r="R51" s="66"/>
      <c r="S51" s="66"/>
      <c r="T51" s="66"/>
      <c r="U51" s="66"/>
      <c r="V51" s="66"/>
      <c r="W51" s="66"/>
      <c r="X51" s="66"/>
    </row>
    <row r="52" spans="2:24" x14ac:dyDescent="0.35">
      <c r="B52" s="543"/>
      <c r="C52" s="604">
        <f t="shared" si="7"/>
        <v>2001</v>
      </c>
      <c r="D52" s="605"/>
      <c r="E52" s="605"/>
      <c r="F52" s="605"/>
      <c r="G52" s="605"/>
      <c r="H52" s="605"/>
      <c r="I52" s="605"/>
      <c r="J52" s="605"/>
      <c r="K52" s="605"/>
      <c r="L52" s="605"/>
      <c r="M52" s="605"/>
      <c r="N52" s="605"/>
      <c r="O52" s="605"/>
      <c r="P52" s="605">
        <f t="shared" si="5"/>
        <v>0</v>
      </c>
      <c r="Q52" s="566">
        <f t="shared" si="6"/>
        <v>0</v>
      </c>
      <c r="R52" s="66"/>
      <c r="S52" s="66"/>
      <c r="T52" s="66"/>
      <c r="U52" s="66"/>
      <c r="V52" s="66"/>
      <c r="W52" s="66"/>
      <c r="X52" s="66"/>
    </row>
    <row r="53" spans="2:24" x14ac:dyDescent="0.35">
      <c r="B53" s="543"/>
      <c r="C53" s="604">
        <f t="shared" si="7"/>
        <v>2002</v>
      </c>
      <c r="D53" s="605"/>
      <c r="E53" s="605"/>
      <c r="F53" s="605"/>
      <c r="G53" s="605"/>
      <c r="H53" s="605"/>
      <c r="I53" s="605"/>
      <c r="J53" s="605"/>
      <c r="K53" s="605"/>
      <c r="L53" s="605"/>
      <c r="M53" s="605"/>
      <c r="N53" s="605"/>
      <c r="O53" s="605"/>
      <c r="P53" s="605">
        <f t="shared" si="5"/>
        <v>0</v>
      </c>
      <c r="Q53" s="566">
        <f t="shared" si="6"/>
        <v>0</v>
      </c>
    </row>
    <row r="54" spans="2:24" x14ac:dyDescent="0.35">
      <c r="B54" s="543"/>
      <c r="C54" s="604">
        <f t="shared" si="7"/>
        <v>2003</v>
      </c>
      <c r="D54" s="605"/>
      <c r="E54" s="605">
        <v>1</v>
      </c>
      <c r="F54" s="605"/>
      <c r="G54" s="605"/>
      <c r="H54" s="605"/>
      <c r="I54" s="605"/>
      <c r="J54" s="605"/>
      <c r="K54" s="605"/>
      <c r="L54" s="605"/>
      <c r="M54" s="605"/>
      <c r="N54" s="605"/>
      <c r="O54" s="605"/>
      <c r="P54" s="605">
        <f t="shared" si="5"/>
        <v>1</v>
      </c>
      <c r="Q54" s="566">
        <f t="shared" si="6"/>
        <v>1</v>
      </c>
    </row>
    <row r="55" spans="2:24" x14ac:dyDescent="0.35">
      <c r="B55" s="543"/>
      <c r="C55" s="604">
        <f t="shared" si="7"/>
        <v>2004</v>
      </c>
      <c r="D55" s="605">
        <v>1</v>
      </c>
      <c r="E55" s="605"/>
      <c r="F55" s="605"/>
      <c r="G55" s="605"/>
      <c r="H55" s="605"/>
      <c r="I55" s="605"/>
      <c r="J55" s="605"/>
      <c r="K55" s="605"/>
      <c r="L55" s="605"/>
      <c r="M55" s="605">
        <v>1</v>
      </c>
      <c r="N55" s="605"/>
      <c r="O55" s="605"/>
      <c r="P55" s="605">
        <f t="shared" si="5"/>
        <v>2</v>
      </c>
      <c r="Q55" s="566">
        <f t="shared" si="6"/>
        <v>1</v>
      </c>
    </row>
    <row r="56" spans="2:24" x14ac:dyDescent="0.35">
      <c r="B56" s="543"/>
      <c r="C56" s="604">
        <f t="shared" si="7"/>
        <v>2005</v>
      </c>
      <c r="D56" s="605"/>
      <c r="E56" s="605"/>
      <c r="F56" s="605">
        <v>1</v>
      </c>
      <c r="G56" s="605"/>
      <c r="H56" s="605"/>
      <c r="I56" s="605"/>
      <c r="J56" s="605"/>
      <c r="K56" s="605"/>
      <c r="L56" s="605"/>
      <c r="M56" s="605"/>
      <c r="N56" s="605"/>
      <c r="O56" s="605"/>
      <c r="P56" s="605">
        <f t="shared" si="5"/>
        <v>1</v>
      </c>
      <c r="Q56" s="566">
        <f t="shared" si="6"/>
        <v>2</v>
      </c>
    </row>
    <row r="57" spans="2:24" x14ac:dyDescent="0.35">
      <c r="B57" s="543"/>
      <c r="C57" s="604">
        <f t="shared" si="7"/>
        <v>2006</v>
      </c>
      <c r="D57" s="605"/>
      <c r="E57" s="605"/>
      <c r="F57" s="605"/>
      <c r="G57" s="605"/>
      <c r="H57" s="605"/>
      <c r="I57" s="605"/>
      <c r="J57" s="605"/>
      <c r="K57" s="605"/>
      <c r="L57" s="605"/>
      <c r="M57" s="605"/>
      <c r="N57" s="605"/>
      <c r="O57" s="605"/>
      <c r="P57" s="605">
        <f t="shared" si="5"/>
        <v>0</v>
      </c>
      <c r="Q57" s="566">
        <f t="shared" si="6"/>
        <v>0</v>
      </c>
    </row>
    <row r="58" spans="2:24" x14ac:dyDescent="0.35">
      <c r="B58" s="543"/>
      <c r="C58" s="604">
        <f t="shared" si="7"/>
        <v>2007</v>
      </c>
      <c r="D58" s="605"/>
      <c r="E58" s="605"/>
      <c r="F58" s="605"/>
      <c r="G58" s="605"/>
      <c r="H58" s="605"/>
      <c r="I58" s="605"/>
      <c r="J58" s="605"/>
      <c r="K58" s="605"/>
      <c r="L58" s="605"/>
      <c r="M58" s="605">
        <v>1</v>
      </c>
      <c r="N58" s="605"/>
      <c r="O58" s="605"/>
      <c r="P58" s="605">
        <f t="shared" si="5"/>
        <v>1</v>
      </c>
      <c r="Q58" s="566">
        <f t="shared" si="6"/>
        <v>0</v>
      </c>
    </row>
    <row r="59" spans="2:24" x14ac:dyDescent="0.35">
      <c r="B59" s="543"/>
      <c r="C59" s="604">
        <f t="shared" si="7"/>
        <v>2008</v>
      </c>
      <c r="D59" s="605"/>
      <c r="E59" s="605"/>
      <c r="F59" s="605"/>
      <c r="G59" s="605"/>
      <c r="H59" s="605"/>
      <c r="I59" s="605"/>
      <c r="J59" s="605"/>
      <c r="K59" s="605"/>
      <c r="L59" s="605"/>
      <c r="M59" s="605">
        <v>1</v>
      </c>
      <c r="N59" s="605"/>
      <c r="O59" s="605"/>
      <c r="P59" s="605">
        <f t="shared" si="5"/>
        <v>1</v>
      </c>
      <c r="Q59" s="566">
        <f t="shared" si="6"/>
        <v>1</v>
      </c>
    </row>
    <row r="60" spans="2:24" x14ac:dyDescent="0.35">
      <c r="B60" s="543"/>
      <c r="C60" s="604">
        <f t="shared" si="7"/>
        <v>2009</v>
      </c>
      <c r="D60" s="605"/>
      <c r="E60" s="605"/>
      <c r="F60" s="605"/>
      <c r="G60" s="605"/>
      <c r="H60" s="605"/>
      <c r="I60" s="605"/>
      <c r="J60" s="605"/>
      <c r="K60" s="605"/>
      <c r="L60" s="605"/>
      <c r="M60" s="605"/>
      <c r="N60" s="605"/>
      <c r="O60" s="605"/>
      <c r="P60" s="605">
        <f t="shared" si="5"/>
        <v>0</v>
      </c>
      <c r="Q60" s="566">
        <f t="shared" si="6"/>
        <v>1</v>
      </c>
    </row>
    <row r="61" spans="2:24" x14ac:dyDescent="0.35">
      <c r="B61" s="543"/>
      <c r="C61" s="604">
        <f t="shared" si="7"/>
        <v>2010</v>
      </c>
      <c r="D61" s="605"/>
      <c r="E61" s="605"/>
      <c r="F61" s="605"/>
      <c r="G61" s="605"/>
      <c r="H61" s="605"/>
      <c r="I61" s="605"/>
      <c r="J61" s="605"/>
      <c r="K61" s="605"/>
      <c r="L61" s="605"/>
      <c r="M61" s="605">
        <v>1</v>
      </c>
      <c r="N61" s="605"/>
      <c r="O61" s="605"/>
      <c r="P61" s="605">
        <f t="shared" si="5"/>
        <v>1</v>
      </c>
      <c r="Q61" s="566">
        <f t="shared" si="6"/>
        <v>0</v>
      </c>
    </row>
    <row r="62" spans="2:24" x14ac:dyDescent="0.35">
      <c r="B62" s="543"/>
      <c r="C62" s="604">
        <f t="shared" si="7"/>
        <v>2011</v>
      </c>
      <c r="D62" s="605"/>
      <c r="E62" s="605"/>
      <c r="F62" s="605"/>
      <c r="G62" s="605"/>
      <c r="H62" s="605"/>
      <c r="I62" s="605"/>
      <c r="J62" s="605"/>
      <c r="K62" s="605"/>
      <c r="L62" s="605"/>
      <c r="M62" s="605"/>
      <c r="N62" s="605">
        <v>2</v>
      </c>
      <c r="O62" s="605">
        <v>1</v>
      </c>
      <c r="P62" s="605">
        <f t="shared" si="5"/>
        <v>3</v>
      </c>
      <c r="Q62" s="566">
        <f t="shared" si="6"/>
        <v>1</v>
      </c>
    </row>
    <row r="63" spans="2:24" x14ac:dyDescent="0.35">
      <c r="B63" s="543"/>
      <c r="C63" s="604">
        <f t="shared" si="7"/>
        <v>2012</v>
      </c>
      <c r="D63" s="605">
        <v>1</v>
      </c>
      <c r="E63" s="605"/>
      <c r="F63" s="605">
        <v>1</v>
      </c>
      <c r="G63" s="605"/>
      <c r="H63" s="605"/>
      <c r="I63" s="605"/>
      <c r="J63" s="605"/>
      <c r="K63" s="605"/>
      <c r="L63" s="605"/>
      <c r="M63" s="605"/>
      <c r="N63" s="605"/>
      <c r="O63" s="605"/>
      <c r="P63" s="605">
        <f t="shared" si="5"/>
        <v>2</v>
      </c>
      <c r="Q63" s="566">
        <f t="shared" si="6"/>
        <v>5</v>
      </c>
    </row>
    <row r="64" spans="2:24" x14ac:dyDescent="0.35">
      <c r="B64" s="543"/>
      <c r="C64" s="604">
        <f t="shared" si="7"/>
        <v>2013</v>
      </c>
      <c r="D64" s="605"/>
      <c r="E64" s="605"/>
      <c r="F64" s="605"/>
      <c r="G64" s="605"/>
      <c r="H64" s="605"/>
      <c r="I64" s="605"/>
      <c r="J64" s="605"/>
      <c r="K64" s="605"/>
      <c r="L64" s="605"/>
      <c r="M64" s="605">
        <v>1</v>
      </c>
      <c r="N64" s="605"/>
      <c r="O64" s="605"/>
      <c r="P64" s="605">
        <f t="shared" si="5"/>
        <v>1</v>
      </c>
      <c r="Q64" s="566">
        <f t="shared" si="6"/>
        <v>0</v>
      </c>
    </row>
    <row r="65" spans="3:17" x14ac:dyDescent="0.35">
      <c r="C65" s="116"/>
      <c r="D65" s="125"/>
      <c r="E65" s="125"/>
      <c r="F65" s="125"/>
      <c r="G65" s="125"/>
      <c r="H65" s="125"/>
      <c r="I65" s="125"/>
      <c r="J65" s="125"/>
      <c r="K65" s="125"/>
      <c r="L65" s="125"/>
      <c r="M65" s="125"/>
      <c r="N65" s="125"/>
      <c r="O65" s="125"/>
      <c r="P65" s="125"/>
      <c r="Q65" s="71"/>
    </row>
    <row r="66" spans="3:17" x14ac:dyDescent="0.35">
      <c r="C66" s="116"/>
      <c r="D66" s="116"/>
      <c r="E66" s="116"/>
      <c r="F66" s="116"/>
      <c r="G66" s="116"/>
      <c r="H66" s="116"/>
      <c r="I66" s="116"/>
      <c r="J66" s="116"/>
      <c r="K66" s="116"/>
      <c r="L66" s="116"/>
      <c r="M66" s="116"/>
      <c r="N66" s="116"/>
      <c r="O66" s="116"/>
      <c r="P66" s="116"/>
    </row>
    <row r="67" spans="3:17" x14ac:dyDescent="0.35">
      <c r="C67" s="116"/>
      <c r="D67" s="116"/>
      <c r="E67" s="116"/>
      <c r="F67" s="116"/>
      <c r="G67" s="116"/>
      <c r="H67" s="116"/>
      <c r="I67" s="116"/>
      <c r="J67" s="116"/>
      <c r="K67" s="116"/>
      <c r="L67" s="116"/>
      <c r="M67" s="116"/>
      <c r="N67" s="116"/>
      <c r="O67" s="116"/>
      <c r="P67" s="116"/>
    </row>
    <row r="68" spans="3:17" x14ac:dyDescent="0.35">
      <c r="C68" s="116"/>
      <c r="D68" s="116"/>
      <c r="E68" s="116"/>
      <c r="F68" s="116"/>
      <c r="G68" s="116"/>
      <c r="H68" s="116"/>
      <c r="I68" s="116"/>
      <c r="J68" s="116"/>
      <c r="K68" s="116"/>
      <c r="L68" s="116"/>
      <c r="M68" s="116"/>
      <c r="N68" s="116"/>
      <c r="O68" s="116"/>
      <c r="P68" s="116"/>
    </row>
    <row r="69" spans="3:17" x14ac:dyDescent="0.35">
      <c r="C69" s="116"/>
      <c r="D69" s="116"/>
      <c r="E69" s="116"/>
      <c r="F69" s="116"/>
      <c r="G69" s="116"/>
      <c r="H69" s="116"/>
      <c r="I69" s="116"/>
      <c r="J69" s="116"/>
      <c r="K69" s="116"/>
      <c r="L69" s="116"/>
      <c r="M69" s="116"/>
      <c r="N69" s="116"/>
      <c r="O69" s="116"/>
      <c r="P69" s="116"/>
    </row>
    <row r="70" spans="3:17" x14ac:dyDescent="0.35">
      <c r="C70" s="116"/>
      <c r="D70" s="116"/>
      <c r="E70" s="116"/>
      <c r="F70" s="116"/>
      <c r="G70" s="116"/>
      <c r="H70" s="116"/>
      <c r="I70" s="116"/>
      <c r="J70" s="116"/>
      <c r="K70" s="116"/>
      <c r="L70" s="116"/>
      <c r="M70" s="116"/>
      <c r="N70" s="116"/>
      <c r="O70" s="116"/>
      <c r="P70" s="116"/>
    </row>
    <row r="71" spans="3:17" x14ac:dyDescent="0.35">
      <c r="C71" s="116"/>
      <c r="D71" s="116"/>
      <c r="E71" s="116"/>
      <c r="F71" s="116"/>
      <c r="G71" s="116"/>
      <c r="H71" s="116"/>
      <c r="I71" s="116"/>
      <c r="J71" s="116"/>
      <c r="K71" s="116"/>
      <c r="L71" s="116"/>
      <c r="M71" s="116"/>
      <c r="N71" s="116"/>
      <c r="O71" s="116"/>
      <c r="P71" s="116"/>
    </row>
  </sheetData>
  <mergeCells count="2">
    <mergeCell ref="B28:D28"/>
    <mergeCell ref="E28:G28"/>
  </mergeCells>
  <pageMargins left="0.7" right="0.7" top="0.75" bottom="0.75" header="0.3" footer="0.3"/>
  <pageSetup paperSize="9" orientation="portrait" horizontalDpi="0" verticalDpi="0" r:id="rId1"/>
  <drawing r:id="rId2"/>
  <legacy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topLeftCell="B1" workbookViewId="0">
      <selection activeCell="E18" sqref="E18"/>
    </sheetView>
  </sheetViews>
  <sheetFormatPr defaultRowHeight="14.5" x14ac:dyDescent="0.35"/>
  <cols>
    <col min="4" max="5" width="20.81640625" customWidth="1"/>
  </cols>
  <sheetData>
    <row r="1" spans="1:6" x14ac:dyDescent="0.35">
      <c r="A1" s="66" t="s">
        <v>893</v>
      </c>
    </row>
    <row r="2" spans="1:6" x14ac:dyDescent="0.35">
      <c r="B2" s="278" t="s">
        <v>1314</v>
      </c>
      <c r="C2" s="278"/>
      <c r="D2" s="278"/>
      <c r="E2" s="279"/>
    </row>
    <row r="3" spans="1:6" ht="23" x14ac:dyDescent="0.35">
      <c r="B3" s="284" t="s">
        <v>227</v>
      </c>
      <c r="C3" s="284" t="s">
        <v>866</v>
      </c>
      <c r="D3" s="280" t="s">
        <v>867</v>
      </c>
      <c r="E3" s="281" t="s">
        <v>868</v>
      </c>
    </row>
    <row r="4" spans="1:6" x14ac:dyDescent="0.35">
      <c r="B4" s="285">
        <v>1996</v>
      </c>
      <c r="C4" s="285">
        <v>1130</v>
      </c>
      <c r="D4" s="282" t="s">
        <v>869</v>
      </c>
      <c r="E4" s="283" t="s">
        <v>870</v>
      </c>
    </row>
    <row r="5" spans="1:6" x14ac:dyDescent="0.35">
      <c r="B5" s="285">
        <v>1997</v>
      </c>
      <c r="C5" s="285">
        <v>600</v>
      </c>
      <c r="D5" s="282" t="s">
        <v>871</v>
      </c>
      <c r="E5" s="283" t="s">
        <v>872</v>
      </c>
    </row>
    <row r="6" spans="1:6" x14ac:dyDescent="0.35">
      <c r="B6" s="285">
        <v>1998</v>
      </c>
      <c r="C6" s="285">
        <v>1000</v>
      </c>
      <c r="D6" s="282" t="s">
        <v>873</v>
      </c>
      <c r="E6" s="283" t="s">
        <v>874</v>
      </c>
    </row>
    <row r="7" spans="1:6" x14ac:dyDescent="0.35">
      <c r="B7" s="285">
        <v>1999</v>
      </c>
      <c r="C7" s="285">
        <v>3000</v>
      </c>
      <c r="D7" s="282" t="s">
        <v>875</v>
      </c>
      <c r="E7" s="283" t="s">
        <v>876</v>
      </c>
    </row>
    <row r="8" spans="1:6" x14ac:dyDescent="0.35">
      <c r="B8" s="285">
        <v>2000</v>
      </c>
      <c r="C8" s="285">
        <v>500</v>
      </c>
      <c r="D8" s="282" t="s">
        <v>1222</v>
      </c>
      <c r="E8" s="283" t="s">
        <v>1223</v>
      </c>
    </row>
    <row r="9" spans="1:6" x14ac:dyDescent="0.35">
      <c r="B9" s="285">
        <v>2001</v>
      </c>
      <c r="C9" s="285">
        <v>1000</v>
      </c>
      <c r="D9" s="282" t="s">
        <v>877</v>
      </c>
      <c r="E9" s="283" t="s">
        <v>878</v>
      </c>
    </row>
    <row r="10" spans="1:6" x14ac:dyDescent="0.35">
      <c r="B10" s="285">
        <v>2002</v>
      </c>
      <c r="C10" s="285">
        <v>2500</v>
      </c>
      <c r="D10" s="282" t="s">
        <v>879</v>
      </c>
      <c r="E10" s="283" t="s">
        <v>880</v>
      </c>
    </row>
    <row r="11" spans="1:6" x14ac:dyDescent="0.35">
      <c r="B11" s="285">
        <v>2003</v>
      </c>
      <c r="C11" s="285">
        <v>5000</v>
      </c>
      <c r="D11" s="282" t="s">
        <v>113</v>
      </c>
      <c r="E11" s="283" t="s">
        <v>881</v>
      </c>
    </row>
    <row r="12" spans="1:6" x14ac:dyDescent="0.35">
      <c r="B12" s="285">
        <v>2004</v>
      </c>
      <c r="C12" s="285">
        <v>2000</v>
      </c>
      <c r="D12" s="282" t="s">
        <v>882</v>
      </c>
      <c r="E12" s="283" t="s">
        <v>883</v>
      </c>
    </row>
    <row r="13" spans="1:6" x14ac:dyDescent="0.35">
      <c r="B13" s="285">
        <v>2005</v>
      </c>
      <c r="C13" s="285">
        <v>1900</v>
      </c>
      <c r="D13" s="282" t="s">
        <v>879</v>
      </c>
      <c r="E13" s="283" t="s">
        <v>884</v>
      </c>
      <c r="F13" s="69"/>
    </row>
    <row r="14" spans="1:6" x14ac:dyDescent="0.35">
      <c r="B14" s="285">
        <v>2006</v>
      </c>
      <c r="C14" s="285">
        <v>5000</v>
      </c>
      <c r="D14" s="282" t="s">
        <v>885</v>
      </c>
      <c r="E14" s="283" t="s">
        <v>886</v>
      </c>
      <c r="F14" s="69"/>
    </row>
    <row r="15" spans="1:6" x14ac:dyDescent="0.35">
      <c r="B15" s="285">
        <v>2007</v>
      </c>
      <c r="C15" s="285">
        <v>1000</v>
      </c>
      <c r="D15" s="282" t="s">
        <v>879</v>
      </c>
      <c r="E15" s="283" t="s">
        <v>887</v>
      </c>
      <c r="F15" s="69"/>
    </row>
    <row r="16" spans="1:6" x14ac:dyDescent="0.35">
      <c r="B16" s="285">
        <v>2008</v>
      </c>
      <c r="C16" s="285">
        <v>2000</v>
      </c>
      <c r="D16" s="282" t="s">
        <v>888</v>
      </c>
      <c r="E16" s="283" t="s">
        <v>889</v>
      </c>
      <c r="F16" s="69"/>
    </row>
    <row r="17" spans="2:6" x14ac:dyDescent="0.35">
      <c r="B17" s="285">
        <v>2009</v>
      </c>
      <c r="C17" s="285">
        <v>500</v>
      </c>
      <c r="D17" s="282" t="s">
        <v>879</v>
      </c>
      <c r="E17" s="283" t="s">
        <v>890</v>
      </c>
      <c r="F17" s="69"/>
    </row>
    <row r="18" spans="2:6" x14ac:dyDescent="0.35">
      <c r="B18" s="285">
        <v>2010</v>
      </c>
      <c r="C18" s="285">
        <v>2500</v>
      </c>
      <c r="D18" s="282" t="s">
        <v>891</v>
      </c>
      <c r="E18" s="283" t="s">
        <v>892</v>
      </c>
      <c r="F18" s="69"/>
    </row>
    <row r="19" spans="2:6" x14ac:dyDescent="0.35">
      <c r="B19" s="285">
        <v>2011</v>
      </c>
      <c r="C19" s="285">
        <v>1000</v>
      </c>
      <c r="D19" s="282" t="s">
        <v>243</v>
      </c>
      <c r="E19" s="283" t="s">
        <v>1224</v>
      </c>
      <c r="F19" s="69"/>
    </row>
    <row r="20" spans="2:6" ht="23" x14ac:dyDescent="0.35">
      <c r="B20" s="285">
        <v>2012</v>
      </c>
      <c r="C20" s="285">
        <v>500</v>
      </c>
      <c r="D20" s="282" t="s">
        <v>1227</v>
      </c>
      <c r="E20" s="283" t="s">
        <v>1225</v>
      </c>
      <c r="F20" s="69"/>
    </row>
    <row r="21" spans="2:6" x14ac:dyDescent="0.35">
      <c r="B21" s="286" t="s">
        <v>1226</v>
      </c>
      <c r="C21" s="69"/>
      <c r="D21" s="69"/>
      <c r="E21" s="69"/>
      <c r="F21" s="69"/>
    </row>
    <row r="22" spans="2:6" x14ac:dyDescent="0.35">
      <c r="B22" s="69"/>
      <c r="C22" s="69"/>
      <c r="D22" s="69"/>
      <c r="E22" s="69"/>
      <c r="F22" s="69"/>
    </row>
  </sheetData>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zoomScale="80" zoomScaleNormal="80" workbookViewId="0">
      <selection activeCell="C11" sqref="C11"/>
    </sheetView>
  </sheetViews>
  <sheetFormatPr defaultRowHeight="14.5" x14ac:dyDescent="0.35"/>
  <sheetData>
    <row r="1" spans="1:17" x14ac:dyDescent="0.35">
      <c r="A1" s="30" t="s">
        <v>124</v>
      </c>
      <c r="B1" s="24"/>
      <c r="C1" s="27"/>
      <c r="D1" s="27"/>
      <c r="E1" s="27"/>
      <c r="F1" s="27"/>
      <c r="G1" s="27"/>
      <c r="H1" s="27"/>
      <c r="I1" s="27"/>
      <c r="J1" s="27"/>
      <c r="K1" s="27"/>
      <c r="L1" s="27"/>
      <c r="M1" s="27"/>
      <c r="N1" s="27"/>
    </row>
    <row r="2" spans="1:17" x14ac:dyDescent="0.35">
      <c r="A2" s="27"/>
      <c r="B2" s="27"/>
      <c r="C2" s="27"/>
      <c r="D2" s="27"/>
      <c r="E2" s="27"/>
      <c r="F2" s="27"/>
      <c r="G2" s="27"/>
      <c r="H2" s="27"/>
      <c r="I2" s="27"/>
      <c r="J2" s="27"/>
      <c r="K2" s="27"/>
      <c r="L2" s="27"/>
      <c r="M2" s="27"/>
      <c r="N2" s="27"/>
    </row>
    <row r="3" spans="1:17" x14ac:dyDescent="0.35">
      <c r="A3" s="27"/>
      <c r="D3" s="27"/>
      <c r="H3" s="27"/>
      <c r="I3" s="27"/>
      <c r="J3" s="27"/>
      <c r="K3" s="27"/>
      <c r="L3" s="27"/>
      <c r="M3" s="27"/>
      <c r="N3" s="27"/>
    </row>
    <row r="4" spans="1:17" s="66" customFormat="1" x14ac:dyDescent="0.35"/>
    <row r="5" spans="1:17" s="66" customFormat="1" x14ac:dyDescent="0.35"/>
    <row r="6" spans="1:17" x14ac:dyDescent="0.35">
      <c r="A6" s="27"/>
      <c r="D6" s="27"/>
      <c r="H6" s="27"/>
      <c r="I6" s="27"/>
      <c r="J6" s="27"/>
      <c r="K6" s="27"/>
      <c r="L6" s="27"/>
      <c r="M6" s="27"/>
      <c r="N6" s="27"/>
    </row>
    <row r="7" spans="1:17" x14ac:dyDescent="0.35">
      <c r="A7" s="27"/>
      <c r="D7" s="27"/>
      <c r="H7" s="27"/>
      <c r="I7" s="27"/>
      <c r="J7" s="27"/>
      <c r="K7" s="27"/>
      <c r="L7" s="27"/>
      <c r="M7" s="27"/>
      <c r="N7" s="27"/>
    </row>
    <row r="8" spans="1:17" x14ac:dyDescent="0.35">
      <c r="A8" s="27"/>
      <c r="B8" s="27"/>
      <c r="C8" s="27"/>
      <c r="D8" s="27"/>
      <c r="E8" s="27"/>
      <c r="F8" s="27"/>
      <c r="G8" s="27"/>
      <c r="H8" s="27"/>
      <c r="I8" s="27"/>
      <c r="J8" s="27"/>
      <c r="K8" s="27"/>
      <c r="L8" s="27"/>
      <c r="M8" s="27"/>
      <c r="N8" s="27"/>
    </row>
    <row r="9" spans="1:17" x14ac:dyDescent="0.35">
      <c r="A9" s="27"/>
      <c r="B9" s="30" t="s">
        <v>1363</v>
      </c>
      <c r="C9" s="27"/>
      <c r="D9" s="27"/>
      <c r="E9" s="27"/>
      <c r="F9" s="27"/>
      <c r="G9" s="27"/>
      <c r="H9" s="27"/>
      <c r="I9" s="27"/>
      <c r="J9" s="27"/>
      <c r="K9" s="27"/>
      <c r="L9" s="27"/>
      <c r="M9" s="27"/>
      <c r="N9" s="27"/>
    </row>
    <row r="10" spans="1:17" x14ac:dyDescent="0.35">
      <c r="A10" s="27"/>
      <c r="B10" s="27"/>
      <c r="C10" s="24" t="s">
        <v>130</v>
      </c>
      <c r="D10" s="27"/>
      <c r="E10" s="27"/>
      <c r="F10" s="27"/>
      <c r="G10" s="27"/>
      <c r="H10" s="27"/>
      <c r="I10" s="27"/>
      <c r="J10" s="27"/>
      <c r="K10" s="27"/>
      <c r="L10" s="27"/>
      <c r="M10" s="27"/>
      <c r="N10" s="27"/>
    </row>
    <row r="11" spans="1:17" x14ac:dyDescent="0.35">
      <c r="A11" s="27"/>
      <c r="B11" s="27"/>
      <c r="C11" s="27" t="s">
        <v>131</v>
      </c>
      <c r="D11" s="27"/>
      <c r="E11" s="27"/>
      <c r="F11" s="27"/>
      <c r="G11" s="27"/>
      <c r="I11" s="27"/>
      <c r="J11" s="27"/>
      <c r="K11" s="27"/>
      <c r="L11" s="27"/>
      <c r="M11" s="27"/>
      <c r="N11" s="27"/>
    </row>
    <row r="12" spans="1:17" s="66" customFormat="1" x14ac:dyDescent="0.35">
      <c r="C12" s="11" t="s">
        <v>0</v>
      </c>
      <c r="D12" s="11" t="s">
        <v>1</v>
      </c>
      <c r="E12" s="11" t="s">
        <v>2</v>
      </c>
      <c r="F12" s="11" t="s">
        <v>3</v>
      </c>
      <c r="G12" s="11" t="s">
        <v>4</v>
      </c>
      <c r="H12" s="11" t="s">
        <v>5</v>
      </c>
      <c r="I12" s="11" t="s">
        <v>6</v>
      </c>
      <c r="J12" s="11" t="s">
        <v>7</v>
      </c>
      <c r="K12" s="11" t="s">
        <v>8</v>
      </c>
      <c r="L12" s="11" t="s">
        <v>9</v>
      </c>
      <c r="M12" s="11" t="s">
        <v>10</v>
      </c>
      <c r="N12" s="11" t="s">
        <v>11</v>
      </c>
    </row>
    <row r="13" spans="1:17" s="66" customFormat="1" x14ac:dyDescent="0.35">
      <c r="C13" s="306">
        <f>+AVERAGE(C23+C29+C35+C41)</f>
        <v>430.2</v>
      </c>
      <c r="D13" s="306">
        <f t="shared" ref="D13:N13" si="0">+D23+D29+D35+D41</f>
        <v>416.6</v>
      </c>
      <c r="E13" s="306">
        <f t="shared" si="0"/>
        <v>310.8</v>
      </c>
      <c r="F13" s="306">
        <f t="shared" si="0"/>
        <v>210.79999999999998</v>
      </c>
      <c r="G13" s="306">
        <f t="shared" si="0"/>
        <v>196.4</v>
      </c>
      <c r="H13" s="306">
        <f t="shared" si="0"/>
        <v>233.00000000000003</v>
      </c>
      <c r="I13" s="306">
        <f t="shared" si="0"/>
        <v>281.59999999999997</v>
      </c>
      <c r="J13" s="306">
        <f t="shared" si="0"/>
        <v>344</v>
      </c>
      <c r="K13" s="306">
        <f t="shared" si="0"/>
        <v>413.80000000000007</v>
      </c>
      <c r="L13" s="306">
        <f t="shared" si="0"/>
        <v>464.80000000000007</v>
      </c>
      <c r="M13" s="306">
        <f t="shared" si="0"/>
        <v>481</v>
      </c>
      <c r="N13" s="306">
        <f t="shared" si="0"/>
        <v>465</v>
      </c>
    </row>
    <row r="14" spans="1:17" x14ac:dyDescent="0.35">
      <c r="A14" s="27"/>
      <c r="B14" s="27"/>
      <c r="C14" s="27"/>
      <c r="D14" s="27"/>
      <c r="E14" s="27"/>
      <c r="F14" s="27"/>
      <c r="G14" s="27"/>
      <c r="H14" s="27"/>
      <c r="I14" s="27"/>
      <c r="J14" s="27"/>
      <c r="K14" s="27"/>
      <c r="L14" s="27"/>
      <c r="M14" s="27"/>
      <c r="N14" s="27"/>
    </row>
    <row r="15" spans="1:17" x14ac:dyDescent="0.35">
      <c r="A15" s="543" t="s">
        <v>125</v>
      </c>
      <c r="B15" s="543"/>
      <c r="C15" s="543"/>
      <c r="D15" s="543"/>
      <c r="E15" s="543"/>
      <c r="F15" s="543"/>
      <c r="G15" s="543"/>
      <c r="H15" s="543"/>
      <c r="I15" s="543"/>
      <c r="J15" s="543"/>
      <c r="K15" s="543"/>
      <c r="L15" s="543"/>
      <c r="M15" s="543"/>
      <c r="N15" s="543"/>
      <c r="O15" s="543"/>
      <c r="P15" s="543"/>
      <c r="Q15" s="543"/>
    </row>
    <row r="16" spans="1:17" x14ac:dyDescent="0.35">
      <c r="A16" s="543" t="s">
        <v>126</v>
      </c>
      <c r="B16" s="543"/>
      <c r="C16" s="543"/>
      <c r="D16" s="543"/>
      <c r="E16" s="543"/>
      <c r="F16" s="543"/>
      <c r="G16" s="543"/>
      <c r="H16" s="543"/>
      <c r="I16" s="543"/>
      <c r="J16" s="543"/>
      <c r="K16" s="543"/>
      <c r="L16" s="543"/>
      <c r="M16" s="543"/>
      <c r="N16" s="543"/>
      <c r="O16" s="543"/>
      <c r="P16" s="543"/>
      <c r="Q16" s="543"/>
    </row>
    <row r="17" spans="1:17" x14ac:dyDescent="0.35">
      <c r="A17" s="543"/>
      <c r="B17" s="543"/>
      <c r="C17" s="634" t="s">
        <v>0</v>
      </c>
      <c r="D17" s="634" t="s">
        <v>1</v>
      </c>
      <c r="E17" s="634" t="s">
        <v>2</v>
      </c>
      <c r="F17" s="634" t="s">
        <v>3</v>
      </c>
      <c r="G17" s="634" t="s">
        <v>4</v>
      </c>
      <c r="H17" s="634" t="s">
        <v>5</v>
      </c>
      <c r="I17" s="634" t="s">
        <v>6</v>
      </c>
      <c r="J17" s="634" t="s">
        <v>7</v>
      </c>
      <c r="K17" s="634" t="s">
        <v>8</v>
      </c>
      <c r="L17" s="634" t="s">
        <v>9</v>
      </c>
      <c r="M17" s="634" t="s">
        <v>10</v>
      </c>
      <c r="N17" s="634" t="s">
        <v>11</v>
      </c>
      <c r="O17" s="634" t="s">
        <v>306</v>
      </c>
      <c r="P17" s="635" t="s">
        <v>1262</v>
      </c>
      <c r="Q17" s="543"/>
    </row>
    <row r="18" spans="1:17" x14ac:dyDescent="0.35">
      <c r="A18" s="543" t="s">
        <v>127</v>
      </c>
      <c r="B18" s="543">
        <v>2008</v>
      </c>
      <c r="C18" s="543">
        <v>90</v>
      </c>
      <c r="D18" s="543">
        <v>65</v>
      </c>
      <c r="E18" s="543">
        <v>34</v>
      </c>
      <c r="F18" s="574">
        <v>7</v>
      </c>
      <c r="G18" s="543">
        <v>30</v>
      </c>
      <c r="H18" s="574">
        <v>40</v>
      </c>
      <c r="I18" s="574">
        <v>20</v>
      </c>
      <c r="J18" s="574">
        <v>30</v>
      </c>
      <c r="K18" s="543">
        <v>30</v>
      </c>
      <c r="L18" s="543">
        <v>175</v>
      </c>
      <c r="M18" s="543">
        <v>102</v>
      </c>
      <c r="N18" s="543">
        <v>75</v>
      </c>
      <c r="O18" s="543">
        <f>+SUM(C18:N18)</f>
        <v>698</v>
      </c>
      <c r="P18" s="574">
        <v>97</v>
      </c>
      <c r="Q18" s="543"/>
    </row>
    <row r="19" spans="1:17" x14ac:dyDescent="0.35">
      <c r="A19" s="543"/>
      <c r="B19" s="543">
        <v>2007</v>
      </c>
      <c r="C19" s="543">
        <v>61</v>
      </c>
      <c r="D19" s="543">
        <v>35</v>
      </c>
      <c r="E19" s="543">
        <v>35</v>
      </c>
      <c r="F19" s="543">
        <v>5</v>
      </c>
      <c r="G19" s="543">
        <v>10</v>
      </c>
      <c r="H19" s="574">
        <v>30</v>
      </c>
      <c r="I19" s="574">
        <v>20</v>
      </c>
      <c r="J19" s="543">
        <v>33</v>
      </c>
      <c r="K19" s="543">
        <v>8</v>
      </c>
      <c r="L19" s="543">
        <v>12</v>
      </c>
      <c r="M19" s="543">
        <v>130</v>
      </c>
      <c r="N19" s="543">
        <v>30</v>
      </c>
      <c r="O19" s="543">
        <f t="shared" ref="O19:O40" si="1">+SUM(C19:N19)</f>
        <v>409</v>
      </c>
      <c r="P19" s="574">
        <v>50</v>
      </c>
      <c r="Q19" s="543"/>
    </row>
    <row r="20" spans="1:17" x14ac:dyDescent="0.35">
      <c r="A20" s="543"/>
      <c r="B20" s="543">
        <v>2006</v>
      </c>
      <c r="C20" s="543">
        <v>165</v>
      </c>
      <c r="D20" s="543">
        <v>96</v>
      </c>
      <c r="E20" s="543">
        <v>86</v>
      </c>
      <c r="F20" s="543">
        <v>7</v>
      </c>
      <c r="G20" s="543">
        <v>20</v>
      </c>
      <c r="H20" s="543">
        <v>40</v>
      </c>
      <c r="I20" s="543">
        <v>20</v>
      </c>
      <c r="J20" s="543">
        <v>23</v>
      </c>
      <c r="K20" s="543">
        <v>100</v>
      </c>
      <c r="L20" s="543">
        <v>15</v>
      </c>
      <c r="M20" s="543">
        <v>45</v>
      </c>
      <c r="N20" s="543">
        <v>90</v>
      </c>
      <c r="O20" s="543">
        <f t="shared" si="1"/>
        <v>707</v>
      </c>
      <c r="P20" s="574"/>
      <c r="Q20" s="543"/>
    </row>
    <row r="21" spans="1:17" x14ac:dyDescent="0.35">
      <c r="A21" s="543"/>
      <c r="B21" s="543">
        <v>2005</v>
      </c>
      <c r="C21" s="543">
        <v>83</v>
      </c>
      <c r="D21" s="543">
        <v>141</v>
      </c>
      <c r="E21" s="543">
        <v>135</v>
      </c>
      <c r="F21" s="574">
        <v>20</v>
      </c>
      <c r="G21" s="574">
        <v>20</v>
      </c>
      <c r="H21" s="543">
        <v>75</v>
      </c>
      <c r="I21" s="574">
        <v>40</v>
      </c>
      <c r="J21" s="574">
        <v>40</v>
      </c>
      <c r="K21" s="574">
        <v>80</v>
      </c>
      <c r="L21" s="543">
        <v>136</v>
      </c>
      <c r="M21" s="543">
        <v>130</v>
      </c>
      <c r="N21" s="543">
        <v>116</v>
      </c>
      <c r="O21" s="543">
        <f t="shared" si="1"/>
        <v>1016</v>
      </c>
      <c r="P21" s="574">
        <v>200</v>
      </c>
      <c r="Q21" s="543"/>
    </row>
    <row r="22" spans="1:17" x14ac:dyDescent="0.35">
      <c r="A22" s="543"/>
      <c r="B22" s="543">
        <v>2004</v>
      </c>
      <c r="C22" s="543">
        <v>120</v>
      </c>
      <c r="D22" s="543">
        <v>123</v>
      </c>
      <c r="E22" s="543">
        <v>114</v>
      </c>
      <c r="F22" s="543">
        <v>7</v>
      </c>
      <c r="G22" s="543">
        <v>12</v>
      </c>
      <c r="H22" s="543">
        <v>22</v>
      </c>
      <c r="I22" s="543">
        <v>28</v>
      </c>
      <c r="J22" s="543">
        <v>40</v>
      </c>
      <c r="K22" s="543">
        <v>31</v>
      </c>
      <c r="L22" s="543">
        <v>94</v>
      </c>
      <c r="M22" s="543">
        <v>120</v>
      </c>
      <c r="N22" s="543">
        <v>121</v>
      </c>
      <c r="O22" s="543">
        <f t="shared" si="1"/>
        <v>832</v>
      </c>
      <c r="P22" s="574"/>
      <c r="Q22" s="543"/>
    </row>
    <row r="23" spans="1:17" x14ac:dyDescent="0.35">
      <c r="A23" s="543"/>
      <c r="B23" s="543"/>
      <c r="C23" s="560">
        <f>+AVERAGE(C18:C22)</f>
        <v>103.8</v>
      </c>
      <c r="D23" s="560">
        <f t="shared" ref="D23:N23" si="2">+AVERAGE(D18:D22)</f>
        <v>92</v>
      </c>
      <c r="E23" s="560">
        <f t="shared" si="2"/>
        <v>80.8</v>
      </c>
      <c r="F23" s="560">
        <f t="shared" si="2"/>
        <v>9.1999999999999993</v>
      </c>
      <c r="G23" s="560">
        <f t="shared" si="2"/>
        <v>18.399999999999999</v>
      </c>
      <c r="H23" s="560">
        <f t="shared" si="2"/>
        <v>41.4</v>
      </c>
      <c r="I23" s="560">
        <f t="shared" si="2"/>
        <v>25.6</v>
      </c>
      <c r="J23" s="560">
        <f t="shared" si="2"/>
        <v>33.200000000000003</v>
      </c>
      <c r="K23" s="560">
        <f t="shared" si="2"/>
        <v>49.8</v>
      </c>
      <c r="L23" s="560">
        <f t="shared" si="2"/>
        <v>86.4</v>
      </c>
      <c r="M23" s="560">
        <f t="shared" si="2"/>
        <v>105.4</v>
      </c>
      <c r="N23" s="560">
        <f t="shared" si="2"/>
        <v>86.4</v>
      </c>
      <c r="O23" s="560">
        <f>+SUM(O18:O22)</f>
        <v>3662</v>
      </c>
      <c r="P23" s="614">
        <f>+SUM(P18:P22)</f>
        <v>347</v>
      </c>
      <c r="Q23" s="543"/>
    </row>
    <row r="24" spans="1:17" x14ac:dyDescent="0.35">
      <c r="A24" s="543" t="s">
        <v>90</v>
      </c>
      <c r="B24" s="543">
        <v>2008</v>
      </c>
      <c r="C24" s="543">
        <v>249</v>
      </c>
      <c r="D24" s="543">
        <v>128</v>
      </c>
      <c r="E24" s="543">
        <v>114</v>
      </c>
      <c r="F24" s="574">
        <v>100</v>
      </c>
      <c r="G24" s="574">
        <v>40</v>
      </c>
      <c r="H24" s="574">
        <v>30</v>
      </c>
      <c r="I24" s="543">
        <v>20</v>
      </c>
      <c r="J24" s="574">
        <v>150</v>
      </c>
      <c r="K24" s="543">
        <v>170</v>
      </c>
      <c r="L24" s="543">
        <v>102</v>
      </c>
      <c r="M24" s="543">
        <v>155</v>
      </c>
      <c r="N24" s="543">
        <v>114</v>
      </c>
      <c r="O24" s="543">
        <f t="shared" si="1"/>
        <v>1372</v>
      </c>
      <c r="P24" s="574">
        <v>320</v>
      </c>
      <c r="Q24" s="543"/>
    </row>
    <row r="25" spans="1:17" x14ac:dyDescent="0.35">
      <c r="A25" s="543"/>
      <c r="B25" s="543">
        <v>2007</v>
      </c>
      <c r="C25" s="543">
        <v>206</v>
      </c>
      <c r="D25" s="543">
        <v>169</v>
      </c>
      <c r="E25" s="543">
        <v>142</v>
      </c>
      <c r="F25" s="574">
        <v>100</v>
      </c>
      <c r="G25" s="574">
        <v>40</v>
      </c>
      <c r="H25" s="574">
        <v>30</v>
      </c>
      <c r="I25" s="543">
        <v>127</v>
      </c>
      <c r="J25" s="543">
        <v>139</v>
      </c>
      <c r="K25" s="543">
        <v>184</v>
      </c>
      <c r="L25" s="543">
        <v>161</v>
      </c>
      <c r="M25" s="543">
        <v>124</v>
      </c>
      <c r="N25" s="574">
        <v>124</v>
      </c>
      <c r="O25" s="543">
        <f t="shared" si="1"/>
        <v>1546</v>
      </c>
      <c r="P25" s="574">
        <v>294</v>
      </c>
      <c r="Q25" s="543"/>
    </row>
    <row r="26" spans="1:17" x14ac:dyDescent="0.35">
      <c r="A26" s="543"/>
      <c r="B26" s="543">
        <v>2006</v>
      </c>
      <c r="C26" s="543">
        <v>96</v>
      </c>
      <c r="D26" s="543">
        <v>204</v>
      </c>
      <c r="E26" s="543">
        <v>136</v>
      </c>
      <c r="F26" s="543">
        <v>49</v>
      </c>
      <c r="G26" s="543">
        <v>19</v>
      </c>
      <c r="H26" s="543">
        <v>33</v>
      </c>
      <c r="I26" s="543">
        <v>136</v>
      </c>
      <c r="J26" s="543">
        <v>20</v>
      </c>
      <c r="K26" s="543">
        <v>204</v>
      </c>
      <c r="L26" s="543">
        <v>92</v>
      </c>
      <c r="M26" s="574">
        <v>135</v>
      </c>
      <c r="N26" s="543">
        <v>173</v>
      </c>
      <c r="O26" s="543">
        <f t="shared" si="1"/>
        <v>1297</v>
      </c>
      <c r="P26" s="574">
        <v>135</v>
      </c>
      <c r="Q26" s="543"/>
    </row>
    <row r="27" spans="1:17" x14ac:dyDescent="0.35">
      <c r="A27" s="543"/>
      <c r="B27" s="543">
        <v>2005</v>
      </c>
      <c r="C27" s="543">
        <v>174</v>
      </c>
      <c r="D27" s="543">
        <v>160</v>
      </c>
      <c r="E27" s="543">
        <v>76</v>
      </c>
      <c r="F27" s="543">
        <v>160</v>
      </c>
      <c r="G27" s="543">
        <v>51</v>
      </c>
      <c r="H27" s="543">
        <v>10</v>
      </c>
      <c r="I27" s="543">
        <v>50</v>
      </c>
      <c r="J27" s="543">
        <v>287</v>
      </c>
      <c r="K27" s="543">
        <v>105</v>
      </c>
      <c r="L27" s="574">
        <v>150</v>
      </c>
      <c r="M27" s="543">
        <v>174</v>
      </c>
      <c r="N27" s="543">
        <v>198</v>
      </c>
      <c r="O27" s="543">
        <f t="shared" si="1"/>
        <v>1595</v>
      </c>
      <c r="P27" s="574">
        <v>150</v>
      </c>
      <c r="Q27" s="543"/>
    </row>
    <row r="28" spans="1:17" x14ac:dyDescent="0.35">
      <c r="A28" s="543"/>
      <c r="B28" s="543">
        <v>2004</v>
      </c>
      <c r="C28" s="543">
        <v>30</v>
      </c>
      <c r="D28" s="543">
        <v>201</v>
      </c>
      <c r="E28" s="543">
        <v>135</v>
      </c>
      <c r="F28" s="574">
        <v>100</v>
      </c>
      <c r="G28" s="543">
        <v>241</v>
      </c>
      <c r="H28" s="543">
        <v>46</v>
      </c>
      <c r="I28" s="574">
        <v>80</v>
      </c>
      <c r="J28" s="574">
        <v>150</v>
      </c>
      <c r="K28" s="574">
        <v>166</v>
      </c>
      <c r="L28" s="543">
        <v>167</v>
      </c>
      <c r="M28" s="543">
        <v>234</v>
      </c>
      <c r="N28" s="543">
        <v>124</v>
      </c>
      <c r="O28" s="543">
        <f t="shared" si="1"/>
        <v>1674</v>
      </c>
      <c r="P28" s="574">
        <v>496</v>
      </c>
      <c r="Q28" s="543"/>
    </row>
    <row r="29" spans="1:17" x14ac:dyDescent="0.35">
      <c r="A29" s="543"/>
      <c r="B29" s="543"/>
      <c r="C29" s="560">
        <f>+AVERAGE(C24:C28)</f>
        <v>151</v>
      </c>
      <c r="D29" s="560">
        <f t="shared" ref="D29:N29" si="3">+AVERAGE(D24:D28)</f>
        <v>172.4</v>
      </c>
      <c r="E29" s="560">
        <f t="shared" si="3"/>
        <v>120.6</v>
      </c>
      <c r="F29" s="560">
        <f t="shared" si="3"/>
        <v>101.8</v>
      </c>
      <c r="G29" s="560">
        <f t="shared" si="3"/>
        <v>78.2</v>
      </c>
      <c r="H29" s="560">
        <f t="shared" si="3"/>
        <v>29.8</v>
      </c>
      <c r="I29" s="560">
        <f t="shared" si="3"/>
        <v>82.6</v>
      </c>
      <c r="J29" s="560">
        <f t="shared" si="3"/>
        <v>149.19999999999999</v>
      </c>
      <c r="K29" s="560">
        <f t="shared" si="3"/>
        <v>165.8</v>
      </c>
      <c r="L29" s="560">
        <f t="shared" si="3"/>
        <v>134.4</v>
      </c>
      <c r="M29" s="560">
        <f t="shared" si="3"/>
        <v>164.4</v>
      </c>
      <c r="N29" s="560">
        <f t="shared" si="3"/>
        <v>146.6</v>
      </c>
      <c r="O29" s="560">
        <f>+SUM(O24:O28)</f>
        <v>7484</v>
      </c>
      <c r="P29" s="614">
        <f>+SUM(P24:P28)</f>
        <v>1395</v>
      </c>
      <c r="Q29" s="543"/>
    </row>
    <row r="30" spans="1:17" x14ac:dyDescent="0.35">
      <c r="A30" s="543" t="s">
        <v>113</v>
      </c>
      <c r="B30" s="543">
        <v>2008</v>
      </c>
      <c r="C30" s="543">
        <v>148</v>
      </c>
      <c r="D30" s="543">
        <v>91</v>
      </c>
      <c r="E30" s="543">
        <v>89</v>
      </c>
      <c r="F30" s="543">
        <v>91</v>
      </c>
      <c r="G30" s="543">
        <v>39</v>
      </c>
      <c r="H30" s="574">
        <v>100</v>
      </c>
      <c r="I30" s="543">
        <v>163</v>
      </c>
      <c r="J30" s="543">
        <v>86</v>
      </c>
      <c r="K30" s="543">
        <v>106</v>
      </c>
      <c r="L30" s="543">
        <v>107</v>
      </c>
      <c r="M30" s="543">
        <v>106</v>
      </c>
      <c r="N30" s="543">
        <v>104</v>
      </c>
      <c r="O30" s="543">
        <f t="shared" si="1"/>
        <v>1230</v>
      </c>
      <c r="P30" s="574">
        <v>100</v>
      </c>
      <c r="Q30" s="543"/>
    </row>
    <row r="31" spans="1:17" x14ac:dyDescent="0.35">
      <c r="A31" s="543"/>
      <c r="B31" s="543">
        <v>2007</v>
      </c>
      <c r="C31" s="543">
        <v>82</v>
      </c>
      <c r="D31" s="543">
        <v>54</v>
      </c>
      <c r="E31" s="543">
        <v>96</v>
      </c>
      <c r="F31" s="543">
        <v>33</v>
      </c>
      <c r="G31" s="543">
        <v>67</v>
      </c>
      <c r="H31" s="543">
        <v>162</v>
      </c>
      <c r="I31" s="543">
        <v>66</v>
      </c>
      <c r="J31" s="543">
        <v>96</v>
      </c>
      <c r="K31" s="543">
        <v>98</v>
      </c>
      <c r="L31" s="543">
        <v>147</v>
      </c>
      <c r="M31" s="543">
        <v>169</v>
      </c>
      <c r="N31" s="543">
        <v>127</v>
      </c>
      <c r="O31" s="543">
        <f t="shared" si="1"/>
        <v>1197</v>
      </c>
      <c r="P31" s="574"/>
      <c r="Q31" s="543"/>
    </row>
    <row r="32" spans="1:17" x14ac:dyDescent="0.35">
      <c r="A32" s="543"/>
      <c r="B32" s="543">
        <v>2006</v>
      </c>
      <c r="C32" s="543">
        <v>180</v>
      </c>
      <c r="D32" s="543">
        <v>140</v>
      </c>
      <c r="E32" s="543">
        <v>106</v>
      </c>
      <c r="F32" s="543">
        <v>97</v>
      </c>
      <c r="G32" s="543">
        <v>93</v>
      </c>
      <c r="H32" s="543">
        <v>156</v>
      </c>
      <c r="I32" s="543">
        <v>141</v>
      </c>
      <c r="J32" s="543">
        <v>131</v>
      </c>
      <c r="K32" s="543">
        <v>117</v>
      </c>
      <c r="L32" s="543">
        <v>112</v>
      </c>
      <c r="M32" s="543">
        <v>156</v>
      </c>
      <c r="N32" s="543">
        <v>150</v>
      </c>
      <c r="O32" s="543">
        <f t="shared" si="1"/>
        <v>1579</v>
      </c>
      <c r="P32" s="574"/>
      <c r="Q32" s="543"/>
    </row>
    <row r="33" spans="1:17" x14ac:dyDescent="0.35">
      <c r="A33" s="543"/>
      <c r="B33" s="543">
        <v>2005</v>
      </c>
      <c r="C33" s="543">
        <v>181</v>
      </c>
      <c r="D33" s="543">
        <v>158</v>
      </c>
      <c r="E33" s="543">
        <v>94</v>
      </c>
      <c r="F33" s="543">
        <v>104</v>
      </c>
      <c r="G33" s="543">
        <v>96</v>
      </c>
      <c r="H33" s="543">
        <v>151</v>
      </c>
      <c r="I33" s="543">
        <v>210</v>
      </c>
      <c r="J33" s="543">
        <v>81</v>
      </c>
      <c r="K33" s="543">
        <v>51</v>
      </c>
      <c r="L33" s="543">
        <v>353</v>
      </c>
      <c r="M33" s="543">
        <v>250</v>
      </c>
      <c r="N33" s="543">
        <v>205</v>
      </c>
      <c r="O33" s="543">
        <f t="shared" si="1"/>
        <v>1934</v>
      </c>
      <c r="P33" s="574"/>
      <c r="Q33" s="543"/>
    </row>
    <row r="34" spans="1:17" x14ac:dyDescent="0.35">
      <c r="A34" s="543"/>
      <c r="B34" s="543">
        <v>2004</v>
      </c>
      <c r="C34" s="543">
        <v>140</v>
      </c>
      <c r="D34" s="543">
        <v>255</v>
      </c>
      <c r="E34" s="543">
        <v>129</v>
      </c>
      <c r="F34" s="543">
        <v>126</v>
      </c>
      <c r="G34" s="543">
        <v>120</v>
      </c>
      <c r="H34" s="543">
        <v>168</v>
      </c>
      <c r="I34" s="543">
        <v>185</v>
      </c>
      <c r="J34" s="543">
        <v>120</v>
      </c>
      <c r="K34" s="543">
        <v>196</v>
      </c>
      <c r="L34" s="543">
        <v>198</v>
      </c>
      <c r="M34" s="543">
        <v>158</v>
      </c>
      <c r="N34" s="543">
        <v>252</v>
      </c>
      <c r="O34" s="543">
        <f t="shared" si="1"/>
        <v>2047</v>
      </c>
      <c r="P34" s="574"/>
      <c r="Q34" s="543"/>
    </row>
    <row r="35" spans="1:17" x14ac:dyDescent="0.35">
      <c r="A35" s="543"/>
      <c r="B35" s="543"/>
      <c r="C35" s="560">
        <f t="shared" ref="C35:N35" si="4">+AVERAGE(C30:C34)</f>
        <v>146.19999999999999</v>
      </c>
      <c r="D35" s="560">
        <f t="shared" si="4"/>
        <v>139.6</v>
      </c>
      <c r="E35" s="560">
        <f t="shared" si="4"/>
        <v>102.8</v>
      </c>
      <c r="F35" s="560">
        <f t="shared" si="4"/>
        <v>90.2</v>
      </c>
      <c r="G35" s="560">
        <f t="shared" si="4"/>
        <v>83</v>
      </c>
      <c r="H35" s="560">
        <f t="shared" si="4"/>
        <v>147.4</v>
      </c>
      <c r="I35" s="560">
        <f t="shared" si="4"/>
        <v>153</v>
      </c>
      <c r="J35" s="560">
        <f t="shared" si="4"/>
        <v>102.8</v>
      </c>
      <c r="K35" s="560">
        <f t="shared" si="4"/>
        <v>113.6</v>
      </c>
      <c r="L35" s="560">
        <f t="shared" si="4"/>
        <v>183.4</v>
      </c>
      <c r="M35" s="560">
        <f t="shared" si="4"/>
        <v>167.8</v>
      </c>
      <c r="N35" s="560">
        <f t="shared" si="4"/>
        <v>167.6</v>
      </c>
      <c r="O35" s="560">
        <f>+SUM(O30:O34)</f>
        <v>7987</v>
      </c>
      <c r="P35" s="614">
        <f>+SUM(P30:P34)</f>
        <v>100</v>
      </c>
      <c r="Q35" s="543"/>
    </row>
    <row r="36" spans="1:17" x14ac:dyDescent="0.35">
      <c r="A36" s="543" t="s">
        <v>93</v>
      </c>
      <c r="B36" s="543">
        <v>2008</v>
      </c>
      <c r="C36" s="543">
        <v>40</v>
      </c>
      <c r="D36" s="543">
        <v>15</v>
      </c>
      <c r="E36" s="543">
        <v>7</v>
      </c>
      <c r="F36" s="543">
        <v>13</v>
      </c>
      <c r="G36" s="543">
        <v>34</v>
      </c>
      <c r="H36" s="543">
        <v>14</v>
      </c>
      <c r="I36" s="543">
        <v>14</v>
      </c>
      <c r="J36" s="543">
        <v>70</v>
      </c>
      <c r="K36" s="543">
        <v>50</v>
      </c>
      <c r="L36" s="543">
        <v>43</v>
      </c>
      <c r="M36" s="543">
        <v>50</v>
      </c>
      <c r="N36" s="543">
        <v>60</v>
      </c>
      <c r="O36" s="543">
        <f t="shared" si="1"/>
        <v>410</v>
      </c>
      <c r="P36" s="574"/>
      <c r="Q36" s="543"/>
    </row>
    <row r="37" spans="1:17" x14ac:dyDescent="0.35">
      <c r="A37" s="543"/>
      <c r="B37" s="543">
        <v>2007</v>
      </c>
      <c r="C37" s="543">
        <v>30</v>
      </c>
      <c r="D37" s="543">
        <v>15</v>
      </c>
      <c r="E37" s="543">
        <v>6</v>
      </c>
      <c r="F37" s="543">
        <v>10</v>
      </c>
      <c r="G37" s="543">
        <v>10</v>
      </c>
      <c r="H37" s="543">
        <v>7</v>
      </c>
      <c r="I37" s="543">
        <v>10</v>
      </c>
      <c r="J37" s="543">
        <v>7</v>
      </c>
      <c r="K37" s="543">
        <v>80</v>
      </c>
      <c r="L37" s="543">
        <v>60</v>
      </c>
      <c r="M37" s="543">
        <v>80</v>
      </c>
      <c r="N37" s="543">
        <v>100</v>
      </c>
      <c r="O37" s="543">
        <f t="shared" si="1"/>
        <v>415</v>
      </c>
      <c r="P37" s="574"/>
      <c r="Q37" s="543"/>
    </row>
    <row r="38" spans="1:17" x14ac:dyDescent="0.35">
      <c r="A38" s="543"/>
      <c r="B38" s="543">
        <v>2006</v>
      </c>
      <c r="C38" s="543">
        <v>33</v>
      </c>
      <c r="D38" s="543">
        <v>9</v>
      </c>
      <c r="E38" s="574">
        <v>9</v>
      </c>
      <c r="F38" s="543">
        <v>13</v>
      </c>
      <c r="G38" s="543">
        <v>17</v>
      </c>
      <c r="H38" s="543">
        <v>14</v>
      </c>
      <c r="I38" s="543">
        <v>30</v>
      </c>
      <c r="J38" s="543">
        <v>77</v>
      </c>
      <c r="K38" s="543">
        <v>120</v>
      </c>
      <c r="L38" s="543">
        <v>62</v>
      </c>
      <c r="M38" s="543">
        <v>30</v>
      </c>
      <c r="N38" s="543">
        <v>45</v>
      </c>
      <c r="O38" s="543">
        <f t="shared" si="1"/>
        <v>459</v>
      </c>
      <c r="P38" s="574">
        <v>9</v>
      </c>
      <c r="Q38" s="543"/>
    </row>
    <row r="39" spans="1:17" x14ac:dyDescent="0.35">
      <c r="A39" s="543"/>
      <c r="B39" s="543">
        <v>2005</v>
      </c>
      <c r="C39" s="543">
        <v>22</v>
      </c>
      <c r="D39" s="543">
        <v>16</v>
      </c>
      <c r="E39" s="543">
        <v>6</v>
      </c>
      <c r="F39" s="543">
        <v>9</v>
      </c>
      <c r="G39" s="543">
        <v>11</v>
      </c>
      <c r="H39" s="543">
        <v>23</v>
      </c>
      <c r="I39" s="543">
        <v>25</v>
      </c>
      <c r="J39" s="543">
        <v>65</v>
      </c>
      <c r="K39" s="543">
        <v>60</v>
      </c>
      <c r="L39" s="543">
        <v>82</v>
      </c>
      <c r="M39" s="543">
        <v>25</v>
      </c>
      <c r="N39" s="543">
        <v>53</v>
      </c>
      <c r="O39" s="543">
        <f t="shared" si="1"/>
        <v>397</v>
      </c>
      <c r="P39" s="574"/>
      <c r="Q39" s="543"/>
    </row>
    <row r="40" spans="1:17" x14ac:dyDescent="0.35">
      <c r="A40" s="543"/>
      <c r="B40" s="543">
        <v>2004</v>
      </c>
      <c r="C40" s="543">
        <v>21</v>
      </c>
      <c r="D40" s="543">
        <v>8</v>
      </c>
      <c r="E40" s="543">
        <v>5</v>
      </c>
      <c r="F40" s="543">
        <v>3</v>
      </c>
      <c r="G40" s="543">
        <v>12</v>
      </c>
      <c r="H40" s="543">
        <v>14</v>
      </c>
      <c r="I40" s="543">
        <v>23</v>
      </c>
      <c r="J40" s="543">
        <v>75</v>
      </c>
      <c r="K40" s="543">
        <v>113</v>
      </c>
      <c r="L40" s="543">
        <v>56</v>
      </c>
      <c r="M40" s="543">
        <v>32</v>
      </c>
      <c r="N40" s="543">
        <v>64</v>
      </c>
      <c r="O40" s="543">
        <f t="shared" si="1"/>
        <v>426</v>
      </c>
      <c r="P40" s="574"/>
      <c r="Q40" s="543"/>
    </row>
    <row r="41" spans="1:17" x14ac:dyDescent="0.35">
      <c r="A41" s="543"/>
      <c r="B41" s="543"/>
      <c r="C41" s="560">
        <f t="shared" ref="C41:N41" si="5">+AVERAGE(C36:C40)</f>
        <v>29.2</v>
      </c>
      <c r="D41" s="560">
        <f t="shared" si="5"/>
        <v>12.6</v>
      </c>
      <c r="E41" s="560">
        <f t="shared" si="5"/>
        <v>6.6</v>
      </c>
      <c r="F41" s="560">
        <f t="shared" si="5"/>
        <v>9.6</v>
      </c>
      <c r="G41" s="560">
        <f t="shared" si="5"/>
        <v>16.8</v>
      </c>
      <c r="H41" s="560">
        <f t="shared" si="5"/>
        <v>14.4</v>
      </c>
      <c r="I41" s="560">
        <f t="shared" si="5"/>
        <v>20.399999999999999</v>
      </c>
      <c r="J41" s="560">
        <f t="shared" si="5"/>
        <v>58.8</v>
      </c>
      <c r="K41" s="560">
        <f t="shared" si="5"/>
        <v>84.6</v>
      </c>
      <c r="L41" s="560">
        <f t="shared" si="5"/>
        <v>60.6</v>
      </c>
      <c r="M41" s="560">
        <f t="shared" si="5"/>
        <v>43.4</v>
      </c>
      <c r="N41" s="560">
        <f t="shared" si="5"/>
        <v>64.400000000000006</v>
      </c>
      <c r="O41" s="560">
        <f>+SUM(O36:O40)</f>
        <v>2107</v>
      </c>
      <c r="P41" s="614">
        <f>+SUM(P36:P40)</f>
        <v>9</v>
      </c>
      <c r="Q41" s="543"/>
    </row>
    <row r="42" spans="1:17" x14ac:dyDescent="0.35">
      <c r="A42" s="543"/>
      <c r="B42" s="543"/>
      <c r="C42" s="543"/>
      <c r="D42" s="543"/>
      <c r="E42" s="543"/>
      <c r="F42" s="543"/>
      <c r="G42" s="543"/>
      <c r="H42" s="543"/>
      <c r="I42" s="543"/>
      <c r="J42" s="543"/>
      <c r="K42" s="543"/>
      <c r="L42" s="543"/>
      <c r="M42" s="543"/>
      <c r="N42" s="543"/>
      <c r="O42" s="543"/>
      <c r="P42" s="574"/>
      <c r="Q42" s="543"/>
    </row>
    <row r="43" spans="1:17" x14ac:dyDescent="0.35">
      <c r="A43" s="543"/>
      <c r="B43" s="543"/>
      <c r="C43" s="543"/>
      <c r="D43" s="543"/>
      <c r="E43" s="543"/>
      <c r="F43" s="543"/>
      <c r="G43" s="543"/>
      <c r="H43" s="543"/>
      <c r="I43" s="543"/>
      <c r="J43" s="543"/>
      <c r="K43" s="543"/>
      <c r="L43" s="543"/>
      <c r="M43" s="543"/>
      <c r="N43" s="543"/>
      <c r="O43" s="543"/>
      <c r="P43" s="543"/>
      <c r="Q43" s="543"/>
    </row>
    <row r="44" spans="1:17" x14ac:dyDescent="0.35">
      <c r="A44" s="543"/>
      <c r="B44" s="543"/>
      <c r="C44" s="543"/>
      <c r="D44" s="543"/>
      <c r="E44" s="543"/>
      <c r="F44" s="543"/>
      <c r="G44" s="543"/>
      <c r="H44" s="543"/>
      <c r="I44" s="543"/>
      <c r="J44" s="543"/>
      <c r="K44" s="543"/>
      <c r="L44" s="543"/>
      <c r="M44" s="543"/>
      <c r="N44" s="543"/>
      <c r="O44" s="543"/>
      <c r="P44" s="543"/>
      <c r="Q44" s="543"/>
    </row>
    <row r="45" spans="1:17" x14ac:dyDescent="0.35">
      <c r="A45" s="543"/>
      <c r="B45" s="543"/>
      <c r="C45" s="543" t="s">
        <v>25</v>
      </c>
      <c r="D45" s="543" t="s">
        <v>24</v>
      </c>
      <c r="E45" s="543"/>
      <c r="F45" s="543"/>
      <c r="G45" s="543"/>
      <c r="H45" s="543"/>
      <c r="I45" s="543"/>
      <c r="J45" s="543"/>
      <c r="K45" s="543"/>
      <c r="L45" s="543"/>
      <c r="M45" s="543"/>
      <c r="N45" s="543"/>
      <c r="O45" s="543"/>
      <c r="P45" s="543"/>
      <c r="Q45" s="543"/>
    </row>
    <row r="46" spans="1:17" x14ac:dyDescent="0.35">
      <c r="A46" s="574" t="s">
        <v>128</v>
      </c>
      <c r="B46" s="574"/>
      <c r="C46" s="574">
        <f>+P23+P29+P35+P41</f>
        <v>1851</v>
      </c>
      <c r="D46" s="574">
        <v>27</v>
      </c>
      <c r="E46" s="543"/>
      <c r="F46" s="543"/>
      <c r="G46" s="543"/>
      <c r="H46" s="543"/>
      <c r="I46" s="543"/>
      <c r="J46" s="543"/>
      <c r="K46" s="543"/>
      <c r="L46" s="543"/>
      <c r="M46" s="543"/>
      <c r="N46" s="543"/>
      <c r="O46" s="543"/>
      <c r="P46" s="543"/>
      <c r="Q46" s="543"/>
    </row>
    <row r="47" spans="1:17" x14ac:dyDescent="0.35">
      <c r="A47" s="543" t="s">
        <v>12</v>
      </c>
      <c r="B47" s="543"/>
      <c r="C47" s="543">
        <f>+O1+O29+O35+O41</f>
        <v>17578</v>
      </c>
      <c r="D47" s="543">
        <v>240</v>
      </c>
      <c r="E47" s="543"/>
      <c r="F47" s="543"/>
      <c r="G47" s="543"/>
      <c r="H47" s="543"/>
      <c r="I47" s="543"/>
      <c r="J47" s="543"/>
      <c r="K47" s="543"/>
      <c r="L47" s="543"/>
      <c r="M47" s="543"/>
      <c r="N47" s="543"/>
      <c r="O47" s="543"/>
      <c r="P47" s="543"/>
      <c r="Q47" s="543"/>
    </row>
    <row r="48" spans="1:17" x14ac:dyDescent="0.35">
      <c r="A48" s="543" t="s">
        <v>129</v>
      </c>
      <c r="B48" s="543"/>
      <c r="C48" s="636">
        <f>100*C46/C47</f>
        <v>10.530208214813973</v>
      </c>
      <c r="D48" s="636">
        <f>100*D46/D47</f>
        <v>11.25</v>
      </c>
      <c r="E48" s="543"/>
      <c r="F48" s="543"/>
      <c r="G48" s="543"/>
      <c r="H48" s="543"/>
      <c r="I48" s="543"/>
      <c r="J48" s="543"/>
      <c r="K48" s="543"/>
      <c r="L48" s="543"/>
      <c r="M48" s="543"/>
      <c r="N48" s="543"/>
      <c r="O48" s="543"/>
      <c r="P48" s="543"/>
      <c r="Q48" s="543"/>
    </row>
  </sheetData>
  <pageMargins left="0.7" right="0.7" top="0.75" bottom="0.75" header="0.3" footer="0.3"/>
  <pageSetup paperSize="9" orientation="portrait" horizontalDpi="0"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topLeftCell="A15" workbookViewId="0">
      <selection activeCell="O26" sqref="O26"/>
    </sheetView>
  </sheetViews>
  <sheetFormatPr defaultRowHeight="14.5" x14ac:dyDescent="0.35"/>
  <sheetData>
    <row r="1" spans="1:19" x14ac:dyDescent="0.35">
      <c r="A1" s="30" t="s">
        <v>894</v>
      </c>
    </row>
    <row r="3" spans="1:19" x14ac:dyDescent="0.35">
      <c r="P3" s="66"/>
      <c r="Q3" s="66"/>
      <c r="R3" s="66"/>
      <c r="S3" s="66"/>
    </row>
    <row r="4" spans="1:19" x14ac:dyDescent="0.35">
      <c r="P4" s="66"/>
      <c r="Q4" s="66"/>
      <c r="R4" s="66"/>
      <c r="S4" s="66"/>
    </row>
    <row r="5" spans="1:19" x14ac:dyDescent="0.35">
      <c r="P5" s="66"/>
      <c r="Q5" s="66"/>
      <c r="R5" s="66"/>
      <c r="S5" s="66"/>
    </row>
    <row r="6" spans="1:19" x14ac:dyDescent="0.35">
      <c r="P6" s="66"/>
      <c r="Q6" s="66"/>
      <c r="R6" s="66"/>
      <c r="S6" s="66"/>
    </row>
    <row r="7" spans="1:19" x14ac:dyDescent="0.35">
      <c r="P7" s="66"/>
      <c r="Q7" s="66"/>
      <c r="R7" s="66"/>
      <c r="S7" s="66"/>
    </row>
    <row r="8" spans="1:19" x14ac:dyDescent="0.35">
      <c r="P8" s="66"/>
      <c r="Q8" s="66"/>
      <c r="R8" s="66"/>
      <c r="S8" s="66"/>
    </row>
    <row r="9" spans="1:19" x14ac:dyDescent="0.35">
      <c r="P9" s="66"/>
      <c r="Q9" s="66"/>
      <c r="R9" s="66"/>
      <c r="S9" s="66"/>
    </row>
    <row r="10" spans="1:19" x14ac:dyDescent="0.35">
      <c r="C10" s="30" t="s">
        <v>1315</v>
      </c>
      <c r="D10" s="66"/>
      <c r="E10" s="66"/>
      <c r="F10" s="66"/>
      <c r="G10" s="66"/>
      <c r="H10" s="66"/>
      <c r="I10" s="66"/>
      <c r="J10" s="66"/>
      <c r="K10" s="66"/>
      <c r="L10" s="66"/>
      <c r="M10" s="66"/>
      <c r="N10" s="66"/>
      <c r="O10" s="66"/>
      <c r="P10" s="66"/>
      <c r="Q10" s="66"/>
      <c r="R10" s="66"/>
      <c r="S10" s="66"/>
    </row>
    <row r="11" spans="1:19" x14ac:dyDescent="0.35">
      <c r="C11" s="66"/>
      <c r="D11" s="66"/>
      <c r="E11" s="66"/>
      <c r="F11" s="66"/>
      <c r="G11" s="66"/>
      <c r="H11" s="66"/>
      <c r="I11" s="66"/>
      <c r="J11" s="66"/>
      <c r="K11" s="66"/>
      <c r="L11" s="66"/>
      <c r="M11" s="66"/>
      <c r="N11" s="66"/>
      <c r="O11" s="66"/>
      <c r="P11" s="66"/>
      <c r="Q11" s="66"/>
      <c r="R11" s="66"/>
      <c r="S11" s="66"/>
    </row>
    <row r="12" spans="1:19" ht="24" x14ac:dyDescent="0.35">
      <c r="C12" s="287" t="s">
        <v>895</v>
      </c>
      <c r="D12" s="287" t="s">
        <v>896</v>
      </c>
      <c r="E12" s="287" t="s">
        <v>897</v>
      </c>
      <c r="F12" s="287" t="s">
        <v>898</v>
      </c>
      <c r="G12" s="287" t="s">
        <v>899</v>
      </c>
      <c r="H12" s="287" t="s">
        <v>900</v>
      </c>
      <c r="I12" s="287" t="s">
        <v>901</v>
      </c>
      <c r="J12" s="66"/>
      <c r="K12" s="66"/>
      <c r="L12" s="66"/>
      <c r="M12" s="66"/>
      <c r="N12" s="66"/>
      <c r="O12" s="66"/>
      <c r="P12" s="66"/>
      <c r="Q12" s="66"/>
      <c r="R12" s="66"/>
      <c r="S12" s="66"/>
    </row>
    <row r="13" spans="1:19" x14ac:dyDescent="0.35">
      <c r="C13" s="71">
        <v>1</v>
      </c>
      <c r="D13" s="71">
        <v>5</v>
      </c>
      <c r="E13" s="71">
        <v>6</v>
      </c>
      <c r="F13" s="71">
        <v>12</v>
      </c>
      <c r="G13" s="71">
        <v>1</v>
      </c>
      <c r="H13" s="71">
        <v>0</v>
      </c>
      <c r="I13" s="71">
        <v>0</v>
      </c>
      <c r="J13" s="66"/>
      <c r="K13" s="66"/>
      <c r="L13" s="66"/>
      <c r="M13" s="66"/>
      <c r="N13" s="66"/>
      <c r="O13" s="66"/>
      <c r="P13" s="66"/>
      <c r="Q13" s="66"/>
      <c r="R13" s="66"/>
      <c r="S13" s="66"/>
    </row>
    <row r="14" spans="1:19" x14ac:dyDescent="0.35">
      <c r="C14" s="66"/>
      <c r="D14" s="66"/>
      <c r="E14" s="66"/>
      <c r="F14" s="66"/>
      <c r="G14" s="66"/>
      <c r="H14" s="66"/>
      <c r="I14" s="66"/>
      <c r="J14" s="66"/>
      <c r="K14" s="66"/>
      <c r="L14" s="66"/>
      <c r="M14" s="66"/>
      <c r="N14" s="66"/>
      <c r="O14" s="66"/>
      <c r="P14" s="66"/>
      <c r="Q14" s="66"/>
      <c r="R14" s="66"/>
      <c r="S14" s="66"/>
    </row>
    <row r="15" spans="1:19" x14ac:dyDescent="0.35">
      <c r="C15" s="66"/>
      <c r="D15" s="66"/>
      <c r="E15" s="66"/>
      <c r="F15" s="66"/>
      <c r="G15" s="66"/>
      <c r="H15" s="66"/>
      <c r="I15" s="66"/>
      <c r="J15" s="66"/>
      <c r="K15" s="66"/>
      <c r="L15" s="66"/>
      <c r="M15" s="66"/>
      <c r="N15" s="66"/>
      <c r="O15" s="66"/>
      <c r="P15" s="66"/>
      <c r="Q15" s="66"/>
      <c r="R15" s="66"/>
      <c r="S15" s="66"/>
    </row>
    <row r="16" spans="1:19" x14ac:dyDescent="0.35">
      <c r="C16" s="66"/>
      <c r="D16" s="66"/>
      <c r="E16" s="66"/>
      <c r="F16" s="66"/>
      <c r="G16" s="66"/>
      <c r="H16" s="66"/>
      <c r="I16" s="66"/>
      <c r="J16" s="66"/>
      <c r="K16" s="66"/>
      <c r="L16" s="66"/>
      <c r="M16" s="66"/>
      <c r="N16" s="66"/>
      <c r="O16" s="66"/>
      <c r="P16" s="66"/>
      <c r="Q16" s="66"/>
      <c r="R16" s="66"/>
      <c r="S16" s="66"/>
    </row>
    <row r="17" spans="1:19" x14ac:dyDescent="0.35">
      <c r="Q17" s="66"/>
      <c r="R17" s="66"/>
      <c r="S17" s="66"/>
    </row>
    <row r="18" spans="1:19" x14ac:dyDescent="0.35">
      <c r="Q18" s="66"/>
      <c r="R18" s="66"/>
      <c r="S18" s="66"/>
    </row>
    <row r="19" spans="1:19" x14ac:dyDescent="0.35">
      <c r="Q19" s="66"/>
      <c r="R19" s="66"/>
      <c r="S19" s="66"/>
    </row>
    <row r="20" spans="1:19" x14ac:dyDescent="0.35">
      <c r="Q20" s="66"/>
      <c r="R20" s="66"/>
      <c r="S20" s="66"/>
    </row>
    <row r="21" spans="1:19" x14ac:dyDescent="0.35">
      <c r="Q21" s="66"/>
      <c r="R21" s="66"/>
      <c r="S21" s="66"/>
    </row>
    <row r="22" spans="1:19" x14ac:dyDescent="0.35">
      <c r="Q22" s="66"/>
      <c r="R22" s="66"/>
      <c r="S22" s="66"/>
    </row>
    <row r="23" spans="1:19" x14ac:dyDescent="0.35">
      <c r="C23" s="30" t="s">
        <v>1316</v>
      </c>
      <c r="D23" s="66"/>
      <c r="E23" s="66"/>
      <c r="F23" s="66"/>
      <c r="G23" s="66"/>
      <c r="H23" s="66"/>
      <c r="I23" s="66"/>
      <c r="J23" s="66"/>
      <c r="K23" s="66"/>
      <c r="L23" s="66"/>
      <c r="M23" s="66"/>
      <c r="N23" s="66"/>
      <c r="O23" s="66"/>
      <c r="P23" s="66"/>
      <c r="Q23" s="66"/>
      <c r="R23" s="66"/>
      <c r="S23" s="66"/>
    </row>
    <row r="24" spans="1:19" x14ac:dyDescent="0.35">
      <c r="C24" s="66"/>
      <c r="D24" s="66"/>
      <c r="E24" s="66"/>
      <c r="F24" s="66"/>
      <c r="G24" s="66"/>
      <c r="H24" s="66"/>
      <c r="I24" s="66"/>
      <c r="J24" s="66"/>
      <c r="K24" s="66"/>
      <c r="L24" s="66"/>
      <c r="M24" s="66"/>
      <c r="N24" s="66"/>
      <c r="O24" s="66"/>
      <c r="P24" s="66"/>
      <c r="Q24" s="66"/>
      <c r="R24" s="66"/>
      <c r="S24" s="66"/>
    </row>
    <row r="25" spans="1:19" x14ac:dyDescent="0.35">
      <c r="C25" s="288" t="s">
        <v>0</v>
      </c>
      <c r="D25" s="158" t="s">
        <v>1</v>
      </c>
      <c r="E25" s="274" t="s">
        <v>444</v>
      </c>
      <c r="F25" s="274" t="s">
        <v>3</v>
      </c>
      <c r="G25" s="274" t="s">
        <v>446</v>
      </c>
      <c r="H25" s="274" t="s">
        <v>5</v>
      </c>
      <c r="I25" s="274" t="s">
        <v>6</v>
      </c>
      <c r="J25" s="274" t="s">
        <v>7</v>
      </c>
      <c r="K25" s="274" t="s">
        <v>8</v>
      </c>
      <c r="L25" s="274" t="s">
        <v>450</v>
      </c>
      <c r="M25" s="274" t="s">
        <v>451</v>
      </c>
      <c r="N25" s="274" t="s">
        <v>11</v>
      </c>
      <c r="O25" s="66"/>
      <c r="P25" s="66"/>
      <c r="Q25" s="66"/>
      <c r="R25" s="66"/>
      <c r="S25" s="66"/>
    </row>
    <row r="26" spans="1:19" x14ac:dyDescent="0.35">
      <c r="C26" s="71">
        <v>5</v>
      </c>
      <c r="D26" s="71">
        <v>2</v>
      </c>
      <c r="E26" s="71">
        <v>1</v>
      </c>
      <c r="F26" s="71">
        <v>2</v>
      </c>
      <c r="G26" s="71">
        <v>0</v>
      </c>
      <c r="H26" s="71">
        <v>0</v>
      </c>
      <c r="I26" s="71">
        <v>0</v>
      </c>
      <c r="J26" s="71">
        <v>1</v>
      </c>
      <c r="K26" s="71">
        <v>0</v>
      </c>
      <c r="L26" s="71">
        <v>3</v>
      </c>
      <c r="M26" s="71">
        <v>7</v>
      </c>
      <c r="N26" s="71">
        <v>4</v>
      </c>
      <c r="O26" s="66"/>
      <c r="P26" s="66"/>
      <c r="Q26" s="66"/>
      <c r="R26" s="66"/>
      <c r="S26" s="66"/>
    </row>
    <row r="27" spans="1:19" x14ac:dyDescent="0.35">
      <c r="C27" s="66"/>
      <c r="D27" s="66"/>
      <c r="E27" s="66"/>
      <c r="F27" s="66"/>
      <c r="G27" s="66"/>
      <c r="H27" s="66"/>
      <c r="I27" s="66"/>
      <c r="J27" s="66"/>
      <c r="K27" s="66"/>
      <c r="L27" s="66"/>
      <c r="M27" s="66"/>
      <c r="N27" s="66"/>
      <c r="O27" s="66"/>
      <c r="P27" s="66"/>
      <c r="Q27" s="66"/>
      <c r="R27" s="66"/>
      <c r="S27" s="66"/>
    </row>
    <row r="28" spans="1:19" x14ac:dyDescent="0.35">
      <c r="D28" s="66"/>
      <c r="E28" s="66"/>
      <c r="F28" s="66"/>
      <c r="G28" s="66"/>
      <c r="H28" s="66"/>
      <c r="I28" s="66"/>
      <c r="J28" s="66"/>
      <c r="L28" s="66"/>
      <c r="M28" s="66"/>
      <c r="N28" s="66"/>
      <c r="O28" s="66"/>
      <c r="P28" s="66"/>
      <c r="Q28" s="66"/>
      <c r="R28" s="66"/>
      <c r="S28" s="66"/>
    </row>
    <row r="29" spans="1:19" x14ac:dyDescent="0.35">
      <c r="B29" s="66"/>
      <c r="C29" s="66"/>
      <c r="D29" s="66"/>
      <c r="E29" s="66"/>
      <c r="F29" s="66"/>
      <c r="G29" s="66"/>
      <c r="H29" s="66"/>
      <c r="I29" s="66"/>
      <c r="J29" s="66"/>
      <c r="K29" s="66"/>
      <c r="L29" s="66"/>
      <c r="M29" s="66"/>
      <c r="N29" s="66"/>
      <c r="O29" s="66"/>
      <c r="P29" s="66"/>
      <c r="Q29" s="66"/>
      <c r="R29" s="66"/>
      <c r="S29" s="66"/>
    </row>
    <row r="30" spans="1:19" ht="24" x14ac:dyDescent="0.35">
      <c r="A30" s="627" t="s">
        <v>482</v>
      </c>
      <c r="B30" s="738" t="s">
        <v>895</v>
      </c>
      <c r="C30" s="739">
        <v>0</v>
      </c>
      <c r="D30" s="739">
        <v>1</v>
      </c>
      <c r="E30" s="740">
        <v>0</v>
      </c>
      <c r="F30" s="740">
        <v>0</v>
      </c>
      <c r="G30" s="740">
        <v>0</v>
      </c>
      <c r="H30" s="740">
        <v>0</v>
      </c>
      <c r="I30" s="740">
        <v>0</v>
      </c>
      <c r="J30" s="739">
        <v>0</v>
      </c>
      <c r="K30" s="739">
        <v>0</v>
      </c>
      <c r="L30" s="739">
        <v>0</v>
      </c>
      <c r="M30" s="739">
        <v>0</v>
      </c>
      <c r="N30" s="741">
        <v>0</v>
      </c>
      <c r="O30" s="665">
        <f>+SUM(C30:N30)</f>
        <v>1</v>
      </c>
    </row>
    <row r="31" spans="1:19" ht="24" x14ac:dyDescent="0.35">
      <c r="A31" s="543"/>
      <c r="B31" s="738" t="s">
        <v>896</v>
      </c>
      <c r="C31" s="739">
        <v>1</v>
      </c>
      <c r="D31" s="739">
        <v>0</v>
      </c>
      <c r="E31" s="739">
        <v>0</v>
      </c>
      <c r="F31" s="739">
        <v>0</v>
      </c>
      <c r="G31" s="739">
        <v>0</v>
      </c>
      <c r="H31" s="739">
        <v>0</v>
      </c>
      <c r="I31" s="739">
        <v>0</v>
      </c>
      <c r="J31" s="739">
        <v>1</v>
      </c>
      <c r="K31" s="739">
        <v>0</v>
      </c>
      <c r="L31" s="739">
        <v>1</v>
      </c>
      <c r="M31" s="739">
        <v>2</v>
      </c>
      <c r="N31" s="741">
        <v>0</v>
      </c>
      <c r="O31" s="665">
        <f t="shared" ref="O31:O36" si="0">+SUM(C31:N31)</f>
        <v>5</v>
      </c>
    </row>
    <row r="32" spans="1:19" ht="24" x14ac:dyDescent="0.35">
      <c r="A32" s="543"/>
      <c r="B32" s="738" t="s">
        <v>897</v>
      </c>
      <c r="C32" s="739">
        <v>2</v>
      </c>
      <c r="D32" s="739">
        <v>0</v>
      </c>
      <c r="E32" s="739">
        <v>0</v>
      </c>
      <c r="F32" s="739">
        <v>1</v>
      </c>
      <c r="G32" s="740">
        <v>0</v>
      </c>
      <c r="H32" s="740">
        <v>0</v>
      </c>
      <c r="I32" s="740">
        <v>0</v>
      </c>
      <c r="J32" s="740">
        <v>0</v>
      </c>
      <c r="K32" s="740">
        <v>0</v>
      </c>
      <c r="L32" s="739">
        <v>0</v>
      </c>
      <c r="M32" s="739">
        <v>2</v>
      </c>
      <c r="N32" s="741">
        <v>1</v>
      </c>
      <c r="O32" s="665">
        <f t="shared" si="0"/>
        <v>6</v>
      </c>
    </row>
    <row r="33" spans="1:16" ht="24" x14ac:dyDescent="0.35">
      <c r="A33" s="543"/>
      <c r="B33" s="738" t="s">
        <v>898</v>
      </c>
      <c r="C33" s="739">
        <v>2</v>
      </c>
      <c r="D33" s="739">
        <v>1</v>
      </c>
      <c r="E33" s="739">
        <v>1</v>
      </c>
      <c r="F33" s="739">
        <v>1</v>
      </c>
      <c r="G33" s="739">
        <v>0</v>
      </c>
      <c r="H33" s="739">
        <v>0</v>
      </c>
      <c r="I33" s="739">
        <v>0</v>
      </c>
      <c r="J33" s="739">
        <v>0</v>
      </c>
      <c r="K33" s="739">
        <v>0</v>
      </c>
      <c r="L33" s="739">
        <v>2</v>
      </c>
      <c r="M33" s="739">
        <v>2</v>
      </c>
      <c r="N33" s="741">
        <v>3</v>
      </c>
      <c r="O33" s="665">
        <f t="shared" si="0"/>
        <v>12</v>
      </c>
    </row>
    <row r="34" spans="1:16" ht="24" x14ac:dyDescent="0.35">
      <c r="A34" s="543"/>
      <c r="B34" s="738" t="s">
        <v>899</v>
      </c>
      <c r="C34" s="739">
        <v>0</v>
      </c>
      <c r="D34" s="739">
        <v>0</v>
      </c>
      <c r="E34" s="739">
        <v>0</v>
      </c>
      <c r="F34" s="739">
        <v>0</v>
      </c>
      <c r="G34" s="739">
        <v>0</v>
      </c>
      <c r="H34" s="739">
        <v>0</v>
      </c>
      <c r="I34" s="739">
        <v>0</v>
      </c>
      <c r="J34" s="739">
        <v>0</v>
      </c>
      <c r="K34" s="739">
        <v>0</v>
      </c>
      <c r="L34" s="739">
        <v>0</v>
      </c>
      <c r="M34" s="739">
        <v>1</v>
      </c>
      <c r="N34" s="741">
        <v>0</v>
      </c>
      <c r="O34" s="665">
        <f t="shared" si="0"/>
        <v>1</v>
      </c>
    </row>
    <row r="35" spans="1:16" ht="24" x14ac:dyDescent="0.35">
      <c r="A35" s="683" t="s">
        <v>902</v>
      </c>
      <c r="B35" s="736" t="s">
        <v>900</v>
      </c>
      <c r="C35" s="742">
        <v>0</v>
      </c>
      <c r="D35" s="742">
        <v>0</v>
      </c>
      <c r="E35" s="742">
        <v>0</v>
      </c>
      <c r="F35" s="742">
        <v>0</v>
      </c>
      <c r="G35" s="742">
        <v>0</v>
      </c>
      <c r="H35" s="742">
        <v>0</v>
      </c>
      <c r="I35" s="742">
        <v>0</v>
      </c>
      <c r="J35" s="742">
        <v>0</v>
      </c>
      <c r="K35" s="742">
        <v>0</v>
      </c>
      <c r="L35" s="742">
        <v>0</v>
      </c>
      <c r="M35" s="742">
        <v>0</v>
      </c>
      <c r="N35" s="742">
        <v>0</v>
      </c>
      <c r="O35" s="736">
        <f t="shared" si="0"/>
        <v>0</v>
      </c>
    </row>
    <row r="36" spans="1:16" ht="24" x14ac:dyDescent="0.35">
      <c r="A36" s="543"/>
      <c r="B36" s="736" t="s">
        <v>901</v>
      </c>
      <c r="C36" s="742">
        <v>0</v>
      </c>
      <c r="D36" s="742">
        <v>0</v>
      </c>
      <c r="E36" s="742">
        <v>0</v>
      </c>
      <c r="F36" s="742">
        <v>0</v>
      </c>
      <c r="G36" s="742">
        <v>0</v>
      </c>
      <c r="H36" s="742">
        <v>0</v>
      </c>
      <c r="I36" s="742">
        <v>0</v>
      </c>
      <c r="J36" s="742">
        <v>0</v>
      </c>
      <c r="K36" s="742">
        <v>0</v>
      </c>
      <c r="L36" s="742">
        <v>0</v>
      </c>
      <c r="M36" s="742">
        <v>0</v>
      </c>
      <c r="N36" s="742">
        <v>0</v>
      </c>
      <c r="O36" s="736">
        <f t="shared" si="0"/>
        <v>0</v>
      </c>
    </row>
    <row r="37" spans="1:16" x14ac:dyDescent="0.35">
      <c r="A37" s="543"/>
      <c r="B37" s="736" t="s">
        <v>12</v>
      </c>
      <c r="C37" s="604">
        <f>+SUM(C30:C36)</f>
        <v>5</v>
      </c>
      <c r="D37" s="604">
        <f t="shared" ref="D37:N37" si="1">+SUM(D30:D36)</f>
        <v>2</v>
      </c>
      <c r="E37" s="604">
        <f t="shared" si="1"/>
        <v>1</v>
      </c>
      <c r="F37" s="604">
        <f t="shared" si="1"/>
        <v>2</v>
      </c>
      <c r="G37" s="604">
        <f t="shared" si="1"/>
        <v>0</v>
      </c>
      <c r="H37" s="604">
        <f t="shared" si="1"/>
        <v>0</v>
      </c>
      <c r="I37" s="604">
        <f t="shared" si="1"/>
        <v>0</v>
      </c>
      <c r="J37" s="604">
        <f t="shared" si="1"/>
        <v>1</v>
      </c>
      <c r="K37" s="604">
        <f t="shared" si="1"/>
        <v>0</v>
      </c>
      <c r="L37" s="604">
        <f t="shared" si="1"/>
        <v>3</v>
      </c>
      <c r="M37" s="604">
        <f t="shared" si="1"/>
        <v>7</v>
      </c>
      <c r="N37" s="604">
        <f t="shared" si="1"/>
        <v>4</v>
      </c>
      <c r="O37" s="604">
        <f>+SUM(C37:N37)</f>
        <v>25</v>
      </c>
      <c r="P37" s="116"/>
    </row>
    <row r="38" spans="1:16" x14ac:dyDescent="0.35">
      <c r="B38" s="66"/>
      <c r="C38" s="66"/>
      <c r="D38" s="66"/>
      <c r="E38" s="66"/>
      <c r="F38" s="66"/>
      <c r="G38" s="66"/>
      <c r="H38" s="66"/>
      <c r="I38" s="66"/>
      <c r="J38" s="66"/>
      <c r="K38" s="66"/>
      <c r="L38" s="66"/>
      <c r="M38" s="66"/>
      <c r="N38" s="66"/>
      <c r="O38" s="66"/>
    </row>
    <row r="39" spans="1:16" x14ac:dyDescent="0.35">
      <c r="B39" s="66"/>
      <c r="C39" s="66"/>
      <c r="D39" s="66"/>
      <c r="E39" s="66"/>
      <c r="F39" s="66"/>
      <c r="G39" s="66"/>
      <c r="H39" s="66"/>
      <c r="I39" s="66"/>
      <c r="J39" s="66"/>
      <c r="K39" s="66"/>
      <c r="L39" s="66"/>
      <c r="M39" s="66"/>
      <c r="N39" s="66"/>
      <c r="O39" s="66"/>
    </row>
    <row r="40" spans="1:16" x14ac:dyDescent="0.35">
      <c r="B40" s="66"/>
      <c r="C40" s="66"/>
      <c r="D40" s="66"/>
      <c r="E40" s="66"/>
      <c r="F40" s="66"/>
      <c r="G40" s="66"/>
      <c r="H40" s="66"/>
      <c r="I40" s="66"/>
      <c r="J40" s="66"/>
      <c r="K40" s="66"/>
      <c r="L40" s="66"/>
      <c r="M40" s="66"/>
      <c r="N40" s="66"/>
      <c r="O40" s="66"/>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C16" sqref="C16"/>
    </sheetView>
  </sheetViews>
  <sheetFormatPr defaultRowHeight="14.5" x14ac:dyDescent="0.35"/>
  <cols>
    <col min="2" max="2" width="15.81640625" customWidth="1"/>
  </cols>
  <sheetData>
    <row r="1" spans="1:13" x14ac:dyDescent="0.35">
      <c r="A1" s="30" t="s">
        <v>903</v>
      </c>
    </row>
    <row r="2" spans="1:13" x14ac:dyDescent="0.35">
      <c r="B2" s="66"/>
      <c r="C2" s="66"/>
      <c r="D2" s="66"/>
      <c r="E2" s="66"/>
      <c r="F2" s="66"/>
      <c r="G2" s="66"/>
      <c r="H2" s="66"/>
      <c r="I2" s="66"/>
      <c r="J2" s="66"/>
      <c r="K2" s="66"/>
      <c r="L2" s="66"/>
    </row>
    <row r="3" spans="1:13" x14ac:dyDescent="0.35">
      <c r="C3" s="66"/>
      <c r="D3" s="66"/>
      <c r="E3" s="66"/>
      <c r="F3" s="66"/>
      <c r="G3" s="66"/>
      <c r="H3" s="66"/>
      <c r="I3" s="66"/>
      <c r="J3" s="66"/>
      <c r="K3" s="66"/>
      <c r="L3" s="66"/>
    </row>
    <row r="4" spans="1:13" x14ac:dyDescent="0.35">
      <c r="B4" s="66"/>
      <c r="C4" s="66"/>
      <c r="D4" s="66"/>
      <c r="E4" s="66"/>
      <c r="F4" s="66"/>
      <c r="G4" s="66"/>
      <c r="H4" s="66"/>
      <c r="I4" s="66"/>
      <c r="J4" s="66"/>
      <c r="K4" s="66"/>
      <c r="L4" s="66"/>
    </row>
    <row r="5" spans="1:13" x14ac:dyDescent="0.35">
      <c r="B5" s="66"/>
      <c r="C5" s="66"/>
      <c r="D5" s="66"/>
      <c r="E5" s="66"/>
      <c r="F5" s="66"/>
      <c r="G5" s="66"/>
      <c r="H5" s="66"/>
      <c r="I5" s="66"/>
      <c r="J5" s="66"/>
      <c r="K5" s="66"/>
      <c r="L5" s="66"/>
    </row>
    <row r="6" spans="1:13" x14ac:dyDescent="0.35">
      <c r="B6" s="66"/>
      <c r="C6" s="66"/>
      <c r="D6" s="66"/>
      <c r="E6" s="66"/>
      <c r="F6" s="66"/>
      <c r="G6" s="66"/>
      <c r="H6" s="66"/>
      <c r="I6" s="66"/>
      <c r="J6" s="66"/>
      <c r="K6" s="66"/>
      <c r="L6" s="66"/>
    </row>
    <row r="7" spans="1:13" x14ac:dyDescent="0.35">
      <c r="B7" s="66"/>
      <c r="C7" s="66"/>
      <c r="D7" s="66"/>
      <c r="E7" s="66"/>
      <c r="F7" s="66"/>
      <c r="G7" s="66"/>
      <c r="H7" s="66"/>
      <c r="I7" s="66"/>
      <c r="J7" s="66"/>
      <c r="K7" s="66"/>
      <c r="L7" s="66"/>
    </row>
    <row r="8" spans="1:13" x14ac:dyDescent="0.35">
      <c r="B8" s="66"/>
      <c r="C8" s="66"/>
      <c r="D8" s="66"/>
      <c r="E8" s="66"/>
      <c r="F8" s="66"/>
      <c r="G8" s="66"/>
      <c r="H8" s="66"/>
      <c r="I8" s="66"/>
      <c r="J8" s="66"/>
      <c r="K8" s="66"/>
      <c r="L8" s="66"/>
    </row>
    <row r="9" spans="1:13" x14ac:dyDescent="0.35">
      <c r="B9" s="66"/>
      <c r="C9" s="66"/>
      <c r="D9" s="66"/>
      <c r="E9" s="66"/>
      <c r="F9" s="66"/>
      <c r="G9" s="66"/>
      <c r="H9" s="66"/>
      <c r="I9" s="66"/>
      <c r="J9" s="66"/>
      <c r="K9" s="66"/>
      <c r="L9" s="66"/>
    </row>
    <row r="10" spans="1:13" x14ac:dyDescent="0.35">
      <c r="B10" s="66"/>
      <c r="C10" s="66"/>
      <c r="D10" s="66"/>
      <c r="E10" s="66"/>
      <c r="F10" s="66"/>
      <c r="G10" s="66"/>
      <c r="H10" s="66"/>
      <c r="I10" s="66"/>
      <c r="J10" s="66"/>
      <c r="K10" s="66"/>
      <c r="L10" s="66"/>
    </row>
    <row r="11" spans="1:13" x14ac:dyDescent="0.35">
      <c r="B11" s="66"/>
      <c r="C11" s="66"/>
      <c r="D11" s="66"/>
      <c r="E11" s="66"/>
      <c r="F11" s="66"/>
      <c r="G11" s="66"/>
      <c r="H11" s="66"/>
      <c r="I11" s="66"/>
      <c r="J11" s="66"/>
      <c r="K11" s="66"/>
      <c r="L11" s="66"/>
    </row>
    <row r="12" spans="1:13" x14ac:dyDescent="0.35">
      <c r="B12" s="66"/>
      <c r="C12" s="66"/>
      <c r="D12" s="66"/>
      <c r="E12" s="66"/>
      <c r="F12" s="66"/>
      <c r="G12" s="66"/>
      <c r="H12" s="66"/>
      <c r="I12" s="66"/>
      <c r="J12" s="66"/>
      <c r="K12" s="66"/>
      <c r="L12" s="66"/>
    </row>
    <row r="13" spans="1:13" x14ac:dyDescent="0.35">
      <c r="B13" s="30" t="s">
        <v>1317</v>
      </c>
      <c r="C13" s="66"/>
      <c r="D13" s="66"/>
      <c r="E13" s="66"/>
      <c r="G13" s="66"/>
      <c r="H13" s="66"/>
      <c r="I13" s="66"/>
      <c r="J13" s="66"/>
      <c r="K13" s="66"/>
      <c r="L13" s="66"/>
    </row>
    <row r="14" spans="1:13" ht="25" x14ac:dyDescent="0.35">
      <c r="B14" s="289" t="s">
        <v>904</v>
      </c>
      <c r="C14" s="66"/>
      <c r="D14" s="66"/>
      <c r="E14" s="66"/>
      <c r="F14" s="66"/>
      <c r="G14" s="66"/>
      <c r="H14" s="66"/>
      <c r="I14" s="66"/>
      <c r="J14" s="66"/>
      <c r="K14" s="66"/>
      <c r="L14" s="66"/>
    </row>
    <row r="15" spans="1:13" x14ac:dyDescent="0.35">
      <c r="C15" s="290">
        <v>2001</v>
      </c>
      <c r="D15" s="290">
        <v>2002</v>
      </c>
      <c r="E15" s="290">
        <v>2003</v>
      </c>
      <c r="F15" s="290">
        <v>2004</v>
      </c>
      <c r="G15" s="290">
        <v>2005</v>
      </c>
      <c r="H15" s="290">
        <v>2006</v>
      </c>
      <c r="I15" s="290">
        <v>2007</v>
      </c>
      <c r="J15" s="290">
        <v>2008</v>
      </c>
      <c r="K15" s="290">
        <v>2009</v>
      </c>
      <c r="L15" s="290">
        <v>2010</v>
      </c>
      <c r="M15" s="71"/>
    </row>
    <row r="16" spans="1:13" ht="25" x14ac:dyDescent="0.35">
      <c r="A16" s="75" t="s">
        <v>907</v>
      </c>
      <c r="B16" s="289" t="s">
        <v>905</v>
      </c>
      <c r="C16" s="291">
        <v>43</v>
      </c>
      <c r="D16" s="291">
        <v>43</v>
      </c>
      <c r="E16" s="291">
        <v>70</v>
      </c>
      <c r="F16" s="291">
        <v>73</v>
      </c>
      <c r="G16" s="291">
        <v>67</v>
      </c>
      <c r="H16" s="291">
        <v>54</v>
      </c>
      <c r="I16" s="291">
        <v>72</v>
      </c>
      <c r="J16" s="291">
        <v>78</v>
      </c>
      <c r="K16" s="291">
        <v>32</v>
      </c>
      <c r="L16" s="291">
        <v>72</v>
      </c>
      <c r="M16" s="71"/>
    </row>
    <row r="17" spans="1:13" x14ac:dyDescent="0.35">
      <c r="A17" s="75" t="s">
        <v>908</v>
      </c>
      <c r="B17" s="289" t="s">
        <v>906</v>
      </c>
      <c r="C17" s="291">
        <v>2</v>
      </c>
      <c r="D17" s="291">
        <v>7</v>
      </c>
      <c r="E17" s="291">
        <v>0</v>
      </c>
      <c r="F17" s="291">
        <v>10</v>
      </c>
      <c r="G17" s="291">
        <v>0</v>
      </c>
      <c r="H17" s="291">
        <v>8</v>
      </c>
      <c r="I17" s="291">
        <v>6</v>
      </c>
      <c r="J17" s="291">
        <v>4</v>
      </c>
      <c r="K17" s="291">
        <v>2</v>
      </c>
      <c r="L17" s="291">
        <v>21</v>
      </c>
      <c r="M17" s="71"/>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workbookViewId="0">
      <selection activeCell="J19" sqref="J19"/>
    </sheetView>
  </sheetViews>
  <sheetFormatPr defaultRowHeight="14.5" x14ac:dyDescent="0.35"/>
  <sheetData>
    <row r="1" spans="1:8" x14ac:dyDescent="0.35">
      <c r="A1" s="30" t="s">
        <v>909</v>
      </c>
    </row>
    <row r="4" spans="1:8" x14ac:dyDescent="0.35">
      <c r="H4" s="30" t="s">
        <v>912</v>
      </c>
    </row>
    <row r="5" spans="1:8" x14ac:dyDescent="0.35">
      <c r="H5" s="30"/>
    </row>
    <row r="6" spans="1:8" x14ac:dyDescent="0.35">
      <c r="H6" s="30"/>
    </row>
    <row r="7" spans="1:8" x14ac:dyDescent="0.35">
      <c r="H7" s="30"/>
    </row>
    <row r="8" spans="1:8" x14ac:dyDescent="0.35">
      <c r="H8" s="30"/>
    </row>
    <row r="9" spans="1:8" x14ac:dyDescent="0.35">
      <c r="H9" s="30"/>
    </row>
    <row r="10" spans="1:8" x14ac:dyDescent="0.35">
      <c r="H10" s="30"/>
    </row>
    <row r="11" spans="1:8" x14ac:dyDescent="0.35">
      <c r="H11" s="30"/>
    </row>
    <row r="12" spans="1:8" x14ac:dyDescent="0.35">
      <c r="H12" s="30" t="s">
        <v>911</v>
      </c>
    </row>
    <row r="13" spans="1:8" x14ac:dyDescent="0.35">
      <c r="H13" s="30"/>
    </row>
    <row r="14" spans="1:8" x14ac:dyDescent="0.35">
      <c r="H14" s="30"/>
    </row>
    <row r="15" spans="1:8" x14ac:dyDescent="0.35">
      <c r="H15" s="30"/>
    </row>
    <row r="16" spans="1:8" x14ac:dyDescent="0.35">
      <c r="H16" s="30"/>
    </row>
    <row r="17" spans="1:8" x14ac:dyDescent="0.35">
      <c r="H17" s="30"/>
    </row>
    <row r="18" spans="1:8" x14ac:dyDescent="0.35">
      <c r="H18" s="30"/>
    </row>
    <row r="19" spans="1:8" x14ac:dyDescent="0.35">
      <c r="H19" s="30" t="s">
        <v>910</v>
      </c>
    </row>
    <row r="20" spans="1:8" x14ac:dyDescent="0.35">
      <c r="H20" s="30"/>
    </row>
    <row r="21" spans="1:8" s="66" customFormat="1" x14ac:dyDescent="0.35">
      <c r="H21" s="30"/>
    </row>
    <row r="22" spans="1:8" s="66" customFormat="1" x14ac:dyDescent="0.35">
      <c r="H22" s="30"/>
    </row>
    <row r="27" spans="1:8" x14ac:dyDescent="0.35">
      <c r="B27" s="30" t="s">
        <v>1318</v>
      </c>
    </row>
    <row r="29" spans="1:8" x14ac:dyDescent="0.35">
      <c r="F29" s="153"/>
    </row>
    <row r="30" spans="1:8" x14ac:dyDescent="0.35">
      <c r="B30" s="66"/>
      <c r="C30" s="66" t="s">
        <v>913</v>
      </c>
      <c r="D30" s="66" t="s">
        <v>914</v>
      </c>
      <c r="E30" s="66" t="s">
        <v>915</v>
      </c>
      <c r="F30" s="153"/>
    </row>
    <row r="31" spans="1:8" x14ac:dyDescent="0.35">
      <c r="A31" s="257" t="s">
        <v>482</v>
      </c>
      <c r="B31" s="292" t="s">
        <v>916</v>
      </c>
      <c r="C31" s="292">
        <v>6</v>
      </c>
      <c r="D31" s="292">
        <v>0</v>
      </c>
      <c r="E31" s="292">
        <v>0</v>
      </c>
      <c r="F31" s="153"/>
    </row>
    <row r="32" spans="1:8" x14ac:dyDescent="0.35">
      <c r="B32" s="292" t="s">
        <v>917</v>
      </c>
      <c r="C32" s="292">
        <v>8</v>
      </c>
      <c r="D32" s="292">
        <v>0</v>
      </c>
      <c r="E32" s="292">
        <v>0</v>
      </c>
      <c r="F32" s="153"/>
    </row>
    <row r="33" spans="1:16" x14ac:dyDescent="0.35">
      <c r="B33" s="292" t="s">
        <v>918</v>
      </c>
      <c r="C33" s="292">
        <v>21</v>
      </c>
      <c r="D33" s="292">
        <v>4</v>
      </c>
      <c r="E33" s="292">
        <v>1</v>
      </c>
      <c r="F33" s="153"/>
    </row>
    <row r="34" spans="1:16" x14ac:dyDescent="0.35">
      <c r="B34" s="292" t="s">
        <v>919</v>
      </c>
      <c r="C34" s="292">
        <v>16</v>
      </c>
      <c r="D34" s="292">
        <v>15</v>
      </c>
      <c r="E34" s="292">
        <v>1</v>
      </c>
      <c r="F34" s="153"/>
    </row>
    <row r="35" spans="1:16" x14ac:dyDescent="0.35">
      <c r="B35" s="292" t="s">
        <v>920</v>
      </c>
      <c r="C35" s="292">
        <v>33</v>
      </c>
      <c r="D35" s="292">
        <v>14</v>
      </c>
      <c r="E35" s="292">
        <v>0</v>
      </c>
      <c r="F35" s="153"/>
    </row>
    <row r="36" spans="1:16" x14ac:dyDescent="0.35">
      <c r="B36" s="292" t="s">
        <v>921</v>
      </c>
      <c r="C36" s="292">
        <v>43</v>
      </c>
      <c r="D36" s="292">
        <v>1</v>
      </c>
      <c r="E36" s="292">
        <v>2</v>
      </c>
      <c r="F36" s="153"/>
    </row>
    <row r="37" spans="1:16" x14ac:dyDescent="0.35">
      <c r="B37" s="292" t="s">
        <v>922</v>
      </c>
      <c r="C37" s="292">
        <v>40</v>
      </c>
      <c r="D37" s="292">
        <v>1</v>
      </c>
      <c r="E37" s="292">
        <v>1</v>
      </c>
      <c r="F37" s="153"/>
    </row>
    <row r="38" spans="1:16" x14ac:dyDescent="0.35">
      <c r="B38" s="292" t="s">
        <v>923</v>
      </c>
      <c r="C38" s="292">
        <v>53</v>
      </c>
      <c r="D38" s="292">
        <v>1</v>
      </c>
      <c r="E38" s="292">
        <v>3</v>
      </c>
      <c r="F38" s="153"/>
      <c r="G38" s="66"/>
      <c r="H38" s="66"/>
      <c r="I38" s="66"/>
      <c r="J38" s="66"/>
      <c r="K38" s="66"/>
      <c r="L38" s="66"/>
      <c r="M38" s="66"/>
    </row>
    <row r="39" spans="1:16" x14ac:dyDescent="0.35">
      <c r="B39" s="293" t="s">
        <v>924</v>
      </c>
      <c r="C39" s="293">
        <v>37</v>
      </c>
      <c r="D39" s="293">
        <v>1</v>
      </c>
      <c r="E39" s="293">
        <v>4</v>
      </c>
      <c r="F39" s="153"/>
      <c r="G39" s="66"/>
      <c r="H39" s="66"/>
      <c r="I39" s="66"/>
      <c r="J39" s="66"/>
      <c r="K39" s="66"/>
      <c r="L39" s="66"/>
      <c r="M39" s="66"/>
    </row>
    <row r="40" spans="1:16" x14ac:dyDescent="0.35">
      <c r="B40" s="294" t="s">
        <v>925</v>
      </c>
      <c r="C40" s="294">
        <v>34</v>
      </c>
      <c r="D40" s="294">
        <v>1</v>
      </c>
      <c r="E40" s="294">
        <v>1</v>
      </c>
      <c r="F40" s="153"/>
      <c r="G40" s="66"/>
      <c r="H40" s="66"/>
      <c r="I40" s="66"/>
      <c r="J40" s="66"/>
      <c r="K40" s="66"/>
      <c r="L40" s="66"/>
      <c r="M40" s="66"/>
    </row>
    <row r="41" spans="1:16" x14ac:dyDescent="0.35">
      <c r="B41" s="294" t="s">
        <v>926</v>
      </c>
      <c r="C41" s="294">
        <v>32</v>
      </c>
      <c r="D41" s="294">
        <v>2</v>
      </c>
      <c r="E41" s="294">
        <v>4</v>
      </c>
      <c r="F41" s="153"/>
      <c r="G41" s="66"/>
      <c r="H41" s="66"/>
      <c r="I41" s="66"/>
      <c r="J41" s="66"/>
      <c r="K41" s="66"/>
      <c r="L41" s="66"/>
      <c r="M41" s="66"/>
    </row>
    <row r="42" spans="1:16" x14ac:dyDescent="0.35">
      <c r="A42" s="116"/>
      <c r="B42" s="294" t="s">
        <v>927</v>
      </c>
      <c r="C42" s="294">
        <v>4</v>
      </c>
      <c r="D42" s="294">
        <v>0</v>
      </c>
      <c r="E42" s="294">
        <v>1</v>
      </c>
      <c r="F42" s="153"/>
      <c r="G42" s="66"/>
      <c r="H42" s="66"/>
      <c r="I42" s="66"/>
      <c r="J42" s="66"/>
      <c r="K42" s="66"/>
      <c r="L42" s="66"/>
      <c r="M42" s="66"/>
    </row>
    <row r="43" spans="1:16" x14ac:dyDescent="0.35">
      <c r="B43" s="142" t="s">
        <v>1228</v>
      </c>
      <c r="C43" s="142">
        <v>14</v>
      </c>
      <c r="D43" s="142">
        <v>0</v>
      </c>
      <c r="E43" s="456">
        <v>1</v>
      </c>
      <c r="F43" s="153"/>
      <c r="G43" s="66"/>
      <c r="H43" s="66"/>
      <c r="I43" s="66"/>
      <c r="J43" s="66"/>
      <c r="K43" s="66"/>
      <c r="L43" s="66"/>
      <c r="M43" s="66"/>
    </row>
    <row r="44" spans="1:16" x14ac:dyDescent="0.35">
      <c r="B44" s="66"/>
      <c r="C44" s="66"/>
      <c r="D44" s="66"/>
      <c r="E44" s="153"/>
      <c r="G44" s="66"/>
      <c r="H44" s="66"/>
      <c r="I44" s="66"/>
      <c r="J44" s="66"/>
      <c r="K44" s="66"/>
      <c r="L44" s="66"/>
      <c r="M44" s="66"/>
    </row>
    <row r="45" spans="1:16" x14ac:dyDescent="0.35">
      <c r="A45" s="194" t="s">
        <v>537</v>
      </c>
      <c r="B45" s="125">
        <v>1991</v>
      </c>
      <c r="C45" s="125">
        <v>10</v>
      </c>
      <c r="D45" s="125">
        <v>1</v>
      </c>
      <c r="E45" s="125"/>
      <c r="F45" s="153"/>
      <c r="G45" s="66"/>
      <c r="H45" s="66"/>
      <c r="I45" s="66"/>
      <c r="J45" s="66"/>
      <c r="K45" s="66"/>
      <c r="L45" s="66"/>
      <c r="M45" s="66"/>
      <c r="N45" s="66"/>
      <c r="O45" s="66"/>
      <c r="P45" s="66"/>
    </row>
    <row r="46" spans="1:16" x14ac:dyDescent="0.35">
      <c r="A46" s="66"/>
      <c r="B46" s="125">
        <v>1992</v>
      </c>
      <c r="C46" s="125">
        <v>10</v>
      </c>
      <c r="D46" s="125"/>
      <c r="E46" s="125">
        <v>1</v>
      </c>
      <c r="F46" s="153"/>
      <c r="G46" s="66"/>
      <c r="H46" s="66"/>
      <c r="I46" s="66"/>
      <c r="J46" s="66"/>
      <c r="K46" s="66"/>
      <c r="L46" s="66"/>
      <c r="M46" s="66"/>
      <c r="N46" s="66"/>
      <c r="O46" s="66"/>
      <c r="P46" s="66"/>
    </row>
    <row r="47" spans="1:16" x14ac:dyDescent="0.35">
      <c r="B47" s="125">
        <v>1993</v>
      </c>
      <c r="C47" s="125">
        <v>3</v>
      </c>
      <c r="D47" s="125"/>
      <c r="E47" s="125"/>
      <c r="F47" s="66"/>
      <c r="G47" s="66"/>
      <c r="H47" s="66"/>
      <c r="I47" s="66"/>
      <c r="J47" s="66"/>
      <c r="K47" s="66"/>
      <c r="L47" s="66"/>
      <c r="M47" s="66"/>
    </row>
    <row r="48" spans="1:16" x14ac:dyDescent="0.35">
      <c r="B48" s="125">
        <v>1994</v>
      </c>
      <c r="C48" s="125">
        <v>6</v>
      </c>
      <c r="D48" s="125"/>
      <c r="E48" s="125"/>
      <c r="F48" s="66"/>
      <c r="G48" s="66"/>
      <c r="H48" s="66"/>
      <c r="I48" s="66"/>
      <c r="J48" s="66"/>
      <c r="K48" s="66"/>
      <c r="L48" s="66"/>
      <c r="M48" s="66"/>
    </row>
    <row r="49" spans="1:16" x14ac:dyDescent="0.35">
      <c r="B49" s="125">
        <v>1995</v>
      </c>
      <c r="C49" s="125">
        <v>5</v>
      </c>
      <c r="D49" s="125"/>
      <c r="E49" s="125"/>
      <c r="F49" s="66"/>
      <c r="G49" s="66"/>
      <c r="H49" s="66"/>
      <c r="I49" s="66"/>
      <c r="J49" s="66"/>
      <c r="K49" s="66"/>
      <c r="L49" s="66"/>
      <c r="M49" s="66"/>
    </row>
    <row r="50" spans="1:16" x14ac:dyDescent="0.35">
      <c r="B50" s="125">
        <v>1996</v>
      </c>
      <c r="C50" s="125">
        <v>13</v>
      </c>
      <c r="D50" s="125"/>
      <c r="E50" s="267">
        <v>1</v>
      </c>
      <c r="F50" s="66"/>
      <c r="G50" s="66"/>
      <c r="H50" s="66"/>
      <c r="I50" s="66"/>
      <c r="J50" s="66"/>
      <c r="K50" s="66"/>
      <c r="L50" s="66"/>
      <c r="M50" s="66"/>
    </row>
    <row r="51" spans="1:16" x14ac:dyDescent="0.35">
      <c r="B51" s="125">
        <v>1997</v>
      </c>
      <c r="C51" s="125">
        <v>7</v>
      </c>
      <c r="D51" s="125">
        <v>1</v>
      </c>
      <c r="E51" s="267">
        <v>1</v>
      </c>
      <c r="F51" s="66"/>
      <c r="G51" s="66"/>
      <c r="H51" s="66"/>
      <c r="I51" s="66"/>
      <c r="J51" s="66"/>
      <c r="K51" s="66"/>
      <c r="L51" s="66"/>
      <c r="M51" s="66"/>
    </row>
    <row r="52" spans="1:16" x14ac:dyDescent="0.35">
      <c r="B52" s="125">
        <v>1998</v>
      </c>
      <c r="C52" s="125">
        <v>5</v>
      </c>
      <c r="D52" s="125"/>
      <c r="E52" s="267"/>
      <c r="F52" s="66"/>
      <c r="G52" s="66"/>
      <c r="H52" s="66"/>
      <c r="I52" s="66"/>
      <c r="J52" s="66"/>
      <c r="K52" s="66"/>
      <c r="L52" s="66"/>
      <c r="M52" s="66"/>
    </row>
    <row r="53" spans="1:16" x14ac:dyDescent="0.35">
      <c r="B53" s="125">
        <v>1999</v>
      </c>
      <c r="C53" s="125">
        <v>2</v>
      </c>
      <c r="D53" s="125">
        <v>1</v>
      </c>
      <c r="E53" s="267"/>
      <c r="F53" s="66"/>
      <c r="G53" s="66"/>
      <c r="H53" s="66"/>
      <c r="I53" s="66"/>
      <c r="J53" s="66"/>
      <c r="K53" s="66"/>
      <c r="L53" s="66"/>
      <c r="M53" s="66"/>
    </row>
    <row r="54" spans="1:16" x14ac:dyDescent="0.35">
      <c r="B54" s="125">
        <v>2000</v>
      </c>
      <c r="C54" s="125">
        <v>5</v>
      </c>
      <c r="D54" s="125"/>
      <c r="E54" s="267">
        <v>2</v>
      </c>
      <c r="F54" s="66"/>
      <c r="G54" s="66"/>
      <c r="H54" s="66"/>
      <c r="I54" s="66"/>
      <c r="J54" s="66"/>
      <c r="K54" s="66"/>
      <c r="L54" s="66"/>
      <c r="M54" s="66"/>
    </row>
    <row r="55" spans="1:16" x14ac:dyDescent="0.35">
      <c r="A55" s="66"/>
      <c r="B55" s="125">
        <v>2001</v>
      </c>
      <c r="C55" s="125">
        <v>0</v>
      </c>
      <c r="D55" s="125"/>
      <c r="E55" s="267">
        <v>1</v>
      </c>
      <c r="F55" s="66"/>
      <c r="G55" s="66"/>
      <c r="H55" s="66"/>
      <c r="I55" s="66"/>
      <c r="J55" s="66"/>
      <c r="K55" s="66"/>
      <c r="L55" s="66"/>
      <c r="M55" s="66"/>
      <c r="N55" s="66"/>
      <c r="O55" s="66"/>
      <c r="P55" s="66"/>
    </row>
    <row r="56" spans="1:16" x14ac:dyDescent="0.35">
      <c r="B56" s="125">
        <v>2002</v>
      </c>
      <c r="C56" s="125">
        <v>0</v>
      </c>
      <c r="D56" s="125"/>
      <c r="E56" s="267"/>
      <c r="F56" s="66"/>
      <c r="G56" s="66"/>
      <c r="H56" s="66"/>
      <c r="I56" s="66"/>
      <c r="J56" s="66"/>
      <c r="K56" s="66"/>
      <c r="L56" s="66"/>
      <c r="M56" s="66"/>
    </row>
    <row r="57" spans="1:16" x14ac:dyDescent="0.35">
      <c r="B57" s="125">
        <v>2003</v>
      </c>
      <c r="C57" s="125">
        <v>2</v>
      </c>
      <c r="D57" s="125"/>
      <c r="E57" s="267"/>
      <c r="F57" s="66"/>
      <c r="G57" s="66"/>
      <c r="H57" s="66"/>
      <c r="I57" s="66"/>
      <c r="J57" s="66"/>
      <c r="K57" s="66"/>
      <c r="L57" s="66"/>
      <c r="M57" s="66"/>
    </row>
    <row r="58" spans="1:16" x14ac:dyDescent="0.35">
      <c r="B58" s="125">
        <v>2004</v>
      </c>
      <c r="C58" s="125">
        <v>1</v>
      </c>
      <c r="D58" s="125"/>
      <c r="E58" s="267"/>
      <c r="F58" s="66"/>
      <c r="G58" s="66"/>
      <c r="H58" s="66"/>
      <c r="I58" s="66"/>
      <c r="J58" s="66"/>
      <c r="K58" s="66"/>
      <c r="L58" s="66"/>
      <c r="M58" s="66"/>
    </row>
    <row r="59" spans="1:16" x14ac:dyDescent="0.35">
      <c r="B59" s="125">
        <v>2005</v>
      </c>
      <c r="C59" s="125">
        <v>1</v>
      </c>
      <c r="D59" s="125"/>
      <c r="E59" s="267"/>
      <c r="F59" s="66"/>
      <c r="G59" s="66"/>
      <c r="H59" s="66"/>
      <c r="I59" s="66"/>
      <c r="J59" s="66"/>
      <c r="K59" s="66"/>
      <c r="L59" s="66"/>
      <c r="M59" s="66"/>
    </row>
    <row r="60" spans="1:16" x14ac:dyDescent="0.35">
      <c r="B60" s="125">
        <v>2006</v>
      </c>
      <c r="C60" s="125">
        <v>1</v>
      </c>
      <c r="D60" s="125"/>
      <c r="E60" s="125"/>
      <c r="F60" s="66"/>
      <c r="G60" s="66"/>
      <c r="H60" s="66"/>
      <c r="I60" s="66"/>
      <c r="J60" s="66"/>
      <c r="K60" s="66"/>
      <c r="L60" s="66"/>
      <c r="M60" s="66"/>
    </row>
    <row r="61" spans="1:16" x14ac:dyDescent="0.35">
      <c r="B61" s="125">
        <v>2007</v>
      </c>
      <c r="C61" s="125">
        <v>4</v>
      </c>
      <c r="D61" s="125"/>
      <c r="E61" s="125"/>
      <c r="F61" s="66"/>
      <c r="G61" s="66"/>
      <c r="H61" s="66"/>
      <c r="I61" s="66"/>
      <c r="J61" s="66"/>
      <c r="K61" s="66"/>
      <c r="L61" s="66"/>
      <c r="M61" s="66"/>
    </row>
    <row r="62" spans="1:16" x14ac:dyDescent="0.35">
      <c r="B62" s="125">
        <v>2008</v>
      </c>
      <c r="C62" s="125">
        <v>2</v>
      </c>
      <c r="D62" s="125"/>
      <c r="E62" s="125">
        <v>1</v>
      </c>
      <c r="F62" s="66"/>
      <c r="G62" s="66"/>
      <c r="H62" s="66"/>
      <c r="I62" s="66"/>
      <c r="J62" s="66"/>
      <c r="K62" s="66"/>
      <c r="L62" s="66"/>
      <c r="M62" s="66"/>
    </row>
    <row r="63" spans="1:16" x14ac:dyDescent="0.35">
      <c r="B63" s="125">
        <v>2009</v>
      </c>
      <c r="C63" s="125">
        <v>5</v>
      </c>
      <c r="D63" s="125"/>
      <c r="E63" s="125"/>
      <c r="F63" s="66"/>
      <c r="G63" s="66"/>
      <c r="H63" s="66"/>
      <c r="I63" s="66"/>
      <c r="J63" s="66"/>
      <c r="K63" s="66"/>
      <c r="L63" s="66"/>
      <c r="M63" s="66"/>
    </row>
    <row r="64" spans="1:16" x14ac:dyDescent="0.35">
      <c r="B64" s="125">
        <v>2010</v>
      </c>
      <c r="C64" s="125">
        <v>2</v>
      </c>
      <c r="D64" s="125"/>
      <c r="E64" s="125"/>
      <c r="F64" s="66"/>
      <c r="G64" s="66"/>
      <c r="H64" s="66"/>
      <c r="I64" s="66"/>
      <c r="J64" s="66"/>
      <c r="K64" s="66"/>
      <c r="L64" s="66"/>
      <c r="M64" s="66"/>
    </row>
    <row r="65" spans="2:13" x14ac:dyDescent="0.35">
      <c r="B65" s="125"/>
      <c r="C65" s="125"/>
      <c r="D65" s="125"/>
      <c r="E65" s="125"/>
      <c r="F65" s="66"/>
      <c r="G65" s="66"/>
      <c r="H65" s="66"/>
      <c r="I65" s="66"/>
      <c r="J65" s="66"/>
      <c r="K65" s="66"/>
      <c r="L65" s="66"/>
      <c r="M65" s="66"/>
    </row>
    <row r="66" spans="2:13" x14ac:dyDescent="0.35">
      <c r="B66" s="71"/>
      <c r="C66" s="71"/>
      <c r="D66" s="71"/>
      <c r="E66" s="71"/>
      <c r="F66" s="66"/>
      <c r="G66" s="66"/>
      <c r="H66" s="66"/>
      <c r="I66" s="66"/>
      <c r="J66" s="66"/>
      <c r="K66" s="66"/>
      <c r="L66" s="66"/>
      <c r="M66" s="66"/>
    </row>
    <row r="67" spans="2:13" x14ac:dyDescent="0.35">
      <c r="B67" s="71"/>
      <c r="C67" s="71"/>
      <c r="D67" s="71"/>
      <c r="E67" s="71"/>
      <c r="F67" s="66"/>
      <c r="G67" s="66"/>
      <c r="H67" s="66"/>
      <c r="I67" s="66"/>
      <c r="J67" s="66"/>
      <c r="K67" s="66"/>
      <c r="L67" s="66"/>
      <c r="M67" s="66"/>
    </row>
    <row r="68" spans="2:13" x14ac:dyDescent="0.35">
      <c r="B68" s="71"/>
      <c r="C68" s="71"/>
      <c r="D68" s="71"/>
      <c r="E68" s="71"/>
      <c r="F68" s="66"/>
      <c r="G68" s="66"/>
      <c r="H68" s="66"/>
      <c r="I68" s="66"/>
      <c r="J68" s="66"/>
      <c r="K68" s="66"/>
      <c r="L68" s="66"/>
      <c r="M68" s="66"/>
    </row>
    <row r="69" spans="2:13" x14ac:dyDescent="0.35">
      <c r="B69" s="71"/>
      <c r="C69" s="71"/>
      <c r="D69" s="71"/>
      <c r="E69" s="71"/>
    </row>
    <row r="70" spans="2:13" x14ac:dyDescent="0.35">
      <c r="B70" s="71"/>
      <c r="C70" s="71"/>
      <c r="D70" s="71"/>
      <c r="E70" s="71"/>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75"/>
  <sheetViews>
    <sheetView zoomScale="60" zoomScaleNormal="60" workbookViewId="0">
      <selection activeCell="B10" sqref="B10"/>
    </sheetView>
  </sheetViews>
  <sheetFormatPr defaultRowHeight="14.5" x14ac:dyDescent="0.35"/>
  <sheetData>
    <row r="1" spans="1:14" x14ac:dyDescent="0.35">
      <c r="A1" s="66" t="s">
        <v>928</v>
      </c>
    </row>
    <row r="2" spans="1:14" s="66" customFormat="1" x14ac:dyDescent="0.35"/>
    <row r="3" spans="1:14" s="66" customFormat="1" x14ac:dyDescent="0.35"/>
    <row r="4" spans="1:14" s="66" customFormat="1" x14ac:dyDescent="0.35"/>
    <row r="7" spans="1:14" ht="17" customHeight="1" x14ac:dyDescent="0.35"/>
    <row r="10" spans="1:14" x14ac:dyDescent="0.35">
      <c r="B10" s="372" t="s">
        <v>1319</v>
      </c>
      <c r="C10" s="43"/>
      <c r="D10" s="66"/>
      <c r="E10" s="295"/>
      <c r="F10" s="66"/>
      <c r="G10" s="66"/>
      <c r="H10" s="66"/>
      <c r="I10" s="66"/>
      <c r="J10" s="66"/>
      <c r="K10" s="66"/>
      <c r="L10" s="66"/>
      <c r="M10" s="66"/>
      <c r="N10" s="66"/>
    </row>
    <row r="11" spans="1:14" ht="60" customHeight="1" x14ac:dyDescent="0.35">
      <c r="B11" s="800" t="s">
        <v>941</v>
      </c>
      <c r="C11" s="800"/>
      <c r="D11" s="800"/>
      <c r="E11" s="800"/>
      <c r="F11" s="800"/>
      <c r="G11" s="800"/>
      <c r="H11" s="800"/>
      <c r="I11" s="800"/>
      <c r="J11" s="800"/>
      <c r="K11" s="66"/>
      <c r="L11" s="66"/>
      <c r="M11" s="66"/>
      <c r="N11" s="66"/>
    </row>
    <row r="12" spans="1:14" x14ac:dyDescent="0.35">
      <c r="B12" s="66"/>
      <c r="C12" s="264" t="s">
        <v>0</v>
      </c>
      <c r="D12" s="264" t="s">
        <v>1</v>
      </c>
      <c r="E12" s="264" t="s">
        <v>2</v>
      </c>
      <c r="F12" s="264" t="s">
        <v>3</v>
      </c>
      <c r="G12" s="264" t="s">
        <v>4</v>
      </c>
      <c r="H12" s="264" t="s">
        <v>5</v>
      </c>
      <c r="I12" s="264" t="s">
        <v>6</v>
      </c>
      <c r="J12" s="264" t="s">
        <v>7</v>
      </c>
      <c r="K12" s="264" t="s">
        <v>292</v>
      </c>
      <c r="L12" s="264" t="s">
        <v>9</v>
      </c>
      <c r="M12" s="264" t="s">
        <v>10</v>
      </c>
      <c r="N12" s="264" t="s">
        <v>11</v>
      </c>
    </row>
    <row r="13" spans="1:14" x14ac:dyDescent="0.35">
      <c r="C13" s="300">
        <v>26</v>
      </c>
      <c r="D13" s="300">
        <v>148</v>
      </c>
      <c r="E13" s="300">
        <v>97</v>
      </c>
      <c r="F13" s="300">
        <v>108</v>
      </c>
      <c r="G13" s="300">
        <v>8</v>
      </c>
      <c r="H13" s="300">
        <v>0</v>
      </c>
      <c r="I13" s="300">
        <v>0</v>
      </c>
      <c r="J13" s="300">
        <v>0</v>
      </c>
      <c r="K13" s="300">
        <v>0</v>
      </c>
      <c r="L13" s="300">
        <v>0</v>
      </c>
      <c r="M13" s="300">
        <v>2</v>
      </c>
      <c r="N13" s="300">
        <v>7</v>
      </c>
    </row>
    <row r="25" spans="2:15" x14ac:dyDescent="0.35">
      <c r="B25" s="372" t="s">
        <v>1321</v>
      </c>
      <c r="C25" s="66"/>
      <c r="D25" s="66"/>
      <c r="E25" s="61"/>
      <c r="F25" s="66"/>
      <c r="G25" s="66"/>
      <c r="H25" s="66"/>
      <c r="I25" s="66"/>
      <c r="J25" s="66"/>
      <c r="K25" s="66"/>
      <c r="L25" s="66"/>
      <c r="M25" s="66"/>
      <c r="N25" s="66"/>
    </row>
    <row r="26" spans="2:15" ht="14.4" customHeight="1" x14ac:dyDescent="0.35">
      <c r="B26" s="100" t="s">
        <v>1229</v>
      </c>
    </row>
    <row r="27" spans="2:15" s="66" customFormat="1" ht="14.4" customHeight="1" x14ac:dyDescent="0.35">
      <c r="B27" s="100"/>
    </row>
    <row r="28" spans="2:15" x14ac:dyDescent="0.35">
      <c r="B28" s="66"/>
      <c r="C28" s="264" t="s">
        <v>6</v>
      </c>
      <c r="D28" s="264" t="s">
        <v>7</v>
      </c>
      <c r="E28" s="264" t="s">
        <v>8</v>
      </c>
      <c r="F28" s="264" t="s">
        <v>9</v>
      </c>
      <c r="G28" s="264" t="s">
        <v>10</v>
      </c>
      <c r="H28" s="264" t="s">
        <v>11</v>
      </c>
      <c r="I28" s="264" t="s">
        <v>0</v>
      </c>
      <c r="J28" s="264" t="s">
        <v>1</v>
      </c>
      <c r="K28" s="264" t="s">
        <v>2</v>
      </c>
      <c r="L28" s="264" t="s">
        <v>3</v>
      </c>
      <c r="M28" s="264" t="s">
        <v>4</v>
      </c>
      <c r="N28" s="264" t="s">
        <v>5</v>
      </c>
      <c r="O28" s="302"/>
    </row>
    <row r="29" spans="2:15" x14ac:dyDescent="0.35">
      <c r="B29" s="298" t="s">
        <v>936</v>
      </c>
      <c r="C29" s="300">
        <f t="shared" ref="C29:H32" si="0">+J59</f>
        <v>0</v>
      </c>
      <c r="D29" s="300">
        <f t="shared" si="0"/>
        <v>0</v>
      </c>
      <c r="E29" s="300">
        <f t="shared" si="0"/>
        <v>0</v>
      </c>
      <c r="F29" s="300">
        <f t="shared" si="0"/>
        <v>0</v>
      </c>
      <c r="G29" s="300">
        <f t="shared" si="0"/>
        <v>0</v>
      </c>
      <c r="H29" s="300">
        <f t="shared" si="0"/>
        <v>0</v>
      </c>
      <c r="I29" s="300">
        <f t="shared" ref="I29:N32" si="1">+D59</f>
        <v>0</v>
      </c>
      <c r="J29" s="300">
        <f t="shared" si="1"/>
        <v>94</v>
      </c>
      <c r="K29" s="300">
        <f t="shared" si="1"/>
        <v>65</v>
      </c>
      <c r="L29" s="300">
        <f t="shared" si="1"/>
        <v>0</v>
      </c>
      <c r="M29" s="300">
        <f t="shared" si="1"/>
        <v>0</v>
      </c>
      <c r="N29" s="300">
        <f t="shared" si="1"/>
        <v>0</v>
      </c>
      <c r="O29" s="302"/>
    </row>
    <row r="30" spans="2:15" x14ac:dyDescent="0.35">
      <c r="B30" s="299" t="s">
        <v>937</v>
      </c>
      <c r="C30" s="300">
        <f t="shared" si="0"/>
        <v>0</v>
      </c>
      <c r="D30" s="300">
        <f t="shared" si="0"/>
        <v>0</v>
      </c>
      <c r="E30" s="300">
        <f t="shared" si="0"/>
        <v>0</v>
      </c>
      <c r="F30" s="300">
        <f t="shared" si="0"/>
        <v>0</v>
      </c>
      <c r="G30" s="300">
        <f t="shared" si="0"/>
        <v>0</v>
      </c>
      <c r="H30" s="300">
        <f t="shared" si="0"/>
        <v>28</v>
      </c>
      <c r="I30" s="300">
        <f t="shared" si="1"/>
        <v>640</v>
      </c>
      <c r="J30" s="300">
        <f t="shared" si="1"/>
        <v>2490</v>
      </c>
      <c r="K30" s="300">
        <f t="shared" si="1"/>
        <v>545</v>
      </c>
      <c r="L30" s="300">
        <f t="shared" si="1"/>
        <v>1400</v>
      </c>
      <c r="M30" s="300">
        <f t="shared" si="1"/>
        <v>0</v>
      </c>
      <c r="N30" s="300">
        <f t="shared" si="1"/>
        <v>0</v>
      </c>
      <c r="O30" s="302"/>
    </row>
    <row r="31" spans="2:15" x14ac:dyDescent="0.35">
      <c r="B31" s="304" t="s">
        <v>377</v>
      </c>
      <c r="C31" s="300">
        <f t="shared" si="0"/>
        <v>0</v>
      </c>
      <c r="D31" s="300">
        <f t="shared" si="0"/>
        <v>0</v>
      </c>
      <c r="E31" s="300">
        <f t="shared" si="0"/>
        <v>0</v>
      </c>
      <c r="F31" s="300">
        <f t="shared" si="0"/>
        <v>0</v>
      </c>
      <c r="G31" s="300">
        <f t="shared" si="0"/>
        <v>85</v>
      </c>
      <c r="H31" s="300">
        <f t="shared" si="0"/>
        <v>996</v>
      </c>
      <c r="I31" s="300">
        <f t="shared" si="1"/>
        <v>826</v>
      </c>
      <c r="J31" s="300">
        <f t="shared" si="1"/>
        <v>1100</v>
      </c>
      <c r="K31" s="300">
        <f t="shared" si="1"/>
        <v>809</v>
      </c>
      <c r="L31" s="300">
        <f t="shared" si="1"/>
        <v>205</v>
      </c>
      <c r="M31" s="300">
        <f t="shared" si="1"/>
        <v>0</v>
      </c>
      <c r="N31" s="300">
        <f t="shared" si="1"/>
        <v>0</v>
      </c>
      <c r="O31" s="302"/>
    </row>
    <row r="32" spans="2:15" x14ac:dyDescent="0.35">
      <c r="B32" s="298" t="s">
        <v>938</v>
      </c>
      <c r="C32" s="300">
        <f t="shared" si="0"/>
        <v>0</v>
      </c>
      <c r="D32" s="300">
        <f t="shared" si="0"/>
        <v>0</v>
      </c>
      <c r="E32" s="300">
        <f t="shared" si="0"/>
        <v>0</v>
      </c>
      <c r="F32" s="300">
        <f t="shared" si="0"/>
        <v>0</v>
      </c>
      <c r="G32" s="300">
        <f t="shared" si="0"/>
        <v>27</v>
      </c>
      <c r="H32" s="300">
        <f t="shared" si="0"/>
        <v>270</v>
      </c>
      <c r="I32" s="300">
        <f t="shared" si="1"/>
        <v>340</v>
      </c>
      <c r="J32" s="300">
        <f t="shared" si="1"/>
        <v>166</v>
      </c>
      <c r="K32" s="300">
        <f t="shared" si="1"/>
        <v>366</v>
      </c>
      <c r="L32" s="300">
        <f t="shared" si="1"/>
        <v>68</v>
      </c>
      <c r="M32" s="300">
        <f t="shared" si="1"/>
        <v>0</v>
      </c>
      <c r="N32" s="300">
        <f t="shared" si="1"/>
        <v>0</v>
      </c>
    </row>
    <row r="33" spans="2:25" x14ac:dyDescent="0.35">
      <c r="B33" s="66"/>
      <c r="D33" s="106"/>
      <c r="E33" s="61"/>
      <c r="F33" s="106"/>
      <c r="G33" s="106"/>
      <c r="H33" s="106"/>
      <c r="I33" s="106"/>
      <c r="J33" s="106"/>
      <c r="K33" s="106"/>
      <c r="L33" s="106"/>
      <c r="M33" s="106"/>
      <c r="N33" s="106"/>
    </row>
    <row r="34" spans="2:25" x14ac:dyDescent="0.35">
      <c r="D34" s="106"/>
      <c r="E34" s="61"/>
      <c r="F34" s="106"/>
      <c r="G34" s="106"/>
      <c r="H34" s="106"/>
      <c r="I34" s="106"/>
      <c r="J34" s="106"/>
      <c r="K34" s="106"/>
      <c r="L34" s="106"/>
      <c r="M34" s="106"/>
      <c r="N34" s="106"/>
    </row>
    <row r="41" spans="2:25" s="66" customFormat="1" x14ac:dyDescent="0.35"/>
    <row r="42" spans="2:25" s="66" customFormat="1" x14ac:dyDescent="0.35"/>
    <row r="43" spans="2:25" s="66" customFormat="1" x14ac:dyDescent="0.35"/>
    <row r="44" spans="2:25" s="66" customFormat="1" x14ac:dyDescent="0.35"/>
    <row r="46" spans="2:25" x14ac:dyDescent="0.35">
      <c r="B46" s="372" t="s">
        <v>1320</v>
      </c>
      <c r="C46" s="106"/>
      <c r="D46" s="106"/>
      <c r="E46" s="106"/>
      <c r="F46" s="106"/>
      <c r="G46" s="106"/>
      <c r="H46" s="106"/>
      <c r="I46" s="106"/>
      <c r="J46" s="106"/>
      <c r="K46" s="106"/>
      <c r="L46" s="106"/>
      <c r="M46" s="106"/>
      <c r="N46" s="106"/>
    </row>
    <row r="47" spans="2:25" x14ac:dyDescent="0.35">
      <c r="B47" s="192" t="s">
        <v>797</v>
      </c>
      <c r="C47" s="192" t="s">
        <v>943</v>
      </c>
      <c r="D47" s="192" t="s">
        <v>944</v>
      </c>
      <c r="E47" s="192" t="s">
        <v>945</v>
      </c>
      <c r="F47" s="192" t="s">
        <v>946</v>
      </c>
      <c r="G47" s="192" t="s">
        <v>947</v>
      </c>
      <c r="H47" s="192" t="s">
        <v>936</v>
      </c>
      <c r="I47" s="192" t="s">
        <v>948</v>
      </c>
      <c r="J47" s="192" t="s">
        <v>949</v>
      </c>
      <c r="K47" s="192" t="s">
        <v>950</v>
      </c>
      <c r="L47" s="192" t="s">
        <v>807</v>
      </c>
      <c r="M47" s="192" t="s">
        <v>951</v>
      </c>
      <c r="N47" s="192" t="s">
        <v>952</v>
      </c>
      <c r="O47" s="192" t="s">
        <v>953</v>
      </c>
      <c r="P47" s="192" t="s">
        <v>954</v>
      </c>
      <c r="Q47" s="192" t="s">
        <v>937</v>
      </c>
      <c r="R47" s="192" t="s">
        <v>955</v>
      </c>
      <c r="S47" s="192" t="s">
        <v>956</v>
      </c>
      <c r="T47" s="192" t="s">
        <v>957</v>
      </c>
      <c r="U47" s="192" t="s">
        <v>958</v>
      </c>
      <c r="V47" s="192" t="s">
        <v>376</v>
      </c>
      <c r="W47" s="192" t="s">
        <v>377</v>
      </c>
      <c r="X47" s="192" t="s">
        <v>959</v>
      </c>
      <c r="Y47" s="192" t="s">
        <v>938</v>
      </c>
    </row>
    <row r="48" spans="2:25" x14ac:dyDescent="0.35">
      <c r="B48" s="305">
        <v>0</v>
      </c>
      <c r="C48" s="305">
        <v>1</v>
      </c>
      <c r="D48" s="306">
        <v>11</v>
      </c>
      <c r="E48" s="306">
        <v>0</v>
      </c>
      <c r="F48" s="306">
        <v>0</v>
      </c>
      <c r="G48" s="306">
        <v>0</v>
      </c>
      <c r="H48" s="306">
        <v>94</v>
      </c>
      <c r="I48" s="306">
        <v>0</v>
      </c>
      <c r="J48" s="306">
        <v>0</v>
      </c>
      <c r="K48" s="306">
        <v>0</v>
      </c>
      <c r="L48" s="306">
        <v>0</v>
      </c>
      <c r="M48" s="306">
        <v>83</v>
      </c>
      <c r="N48" s="306">
        <v>1</v>
      </c>
      <c r="O48" s="306">
        <v>8</v>
      </c>
      <c r="P48" s="306">
        <v>1</v>
      </c>
      <c r="Q48" s="306">
        <v>2490</v>
      </c>
      <c r="R48" s="306">
        <v>1</v>
      </c>
      <c r="S48" s="306">
        <v>0</v>
      </c>
      <c r="T48" s="306">
        <v>0</v>
      </c>
      <c r="U48" s="306">
        <v>11</v>
      </c>
      <c r="V48" s="306">
        <v>0</v>
      </c>
      <c r="W48" s="306">
        <v>1100</v>
      </c>
      <c r="X48" s="306">
        <v>36</v>
      </c>
      <c r="Y48" s="306">
        <v>366</v>
      </c>
    </row>
    <row r="50" spans="2:28" x14ac:dyDescent="0.35">
      <c r="B50" s="66"/>
      <c r="C50" s="106"/>
      <c r="D50" s="191"/>
      <c r="E50" s="191"/>
      <c r="F50" s="191"/>
      <c r="G50" s="191"/>
      <c r="H50" s="191"/>
      <c r="I50" s="191"/>
      <c r="J50" s="191"/>
      <c r="K50" s="191"/>
      <c r="L50" s="191"/>
      <c r="M50" s="191"/>
      <c r="N50" s="191"/>
      <c r="O50" s="191"/>
    </row>
    <row r="51" spans="2:28" x14ac:dyDescent="0.35">
      <c r="B51" s="66" t="s">
        <v>965</v>
      </c>
      <c r="C51" s="296"/>
      <c r="D51" s="264" t="s">
        <v>0</v>
      </c>
      <c r="E51" s="264" t="s">
        <v>1</v>
      </c>
      <c r="F51" s="264" t="s">
        <v>2</v>
      </c>
      <c r="G51" s="264" t="s">
        <v>3</v>
      </c>
      <c r="H51" s="264" t="s">
        <v>4</v>
      </c>
      <c r="I51" s="264" t="s">
        <v>5</v>
      </c>
      <c r="J51" s="264" t="s">
        <v>6</v>
      </c>
      <c r="K51" s="264" t="s">
        <v>7</v>
      </c>
      <c r="L51" s="264" t="s">
        <v>292</v>
      </c>
      <c r="M51" s="264" t="s">
        <v>9</v>
      </c>
      <c r="N51" s="264" t="s">
        <v>10</v>
      </c>
      <c r="O51" s="264" t="s">
        <v>11</v>
      </c>
      <c r="P51" s="266"/>
      <c r="Q51" s="106"/>
      <c r="R51" s="106"/>
      <c r="S51" s="106"/>
      <c r="T51" s="106"/>
      <c r="U51" s="106"/>
      <c r="V51" s="106"/>
      <c r="W51" s="106"/>
      <c r="X51" s="106"/>
      <c r="Y51" s="106"/>
      <c r="Z51" s="106"/>
      <c r="AA51" s="66"/>
      <c r="AB51" s="66"/>
    </row>
    <row r="52" spans="2:28" ht="24.5" x14ac:dyDescent="0.35">
      <c r="B52" s="66"/>
      <c r="C52" s="197" t="s">
        <v>929</v>
      </c>
      <c r="D52" s="313">
        <v>4</v>
      </c>
      <c r="E52" s="313">
        <v>33</v>
      </c>
      <c r="F52" s="313">
        <v>2</v>
      </c>
      <c r="G52" s="313">
        <v>5</v>
      </c>
      <c r="H52" s="313">
        <v>2</v>
      </c>
      <c r="I52" s="313"/>
      <c r="J52" s="314"/>
      <c r="K52" s="314"/>
      <c r="L52" s="314"/>
      <c r="M52" s="314"/>
      <c r="N52" s="313">
        <v>2</v>
      </c>
      <c r="O52" s="313">
        <v>1</v>
      </c>
      <c r="P52" s="308" t="s">
        <v>960</v>
      </c>
      <c r="Q52" s="106"/>
      <c r="R52" s="106"/>
      <c r="S52" s="106"/>
      <c r="T52" s="106"/>
      <c r="U52" s="106"/>
      <c r="V52" s="106"/>
      <c r="W52" s="106"/>
      <c r="X52" s="106"/>
      <c r="Y52" s="106"/>
      <c r="Z52" s="106"/>
      <c r="AA52" s="66"/>
      <c r="AB52" s="66"/>
    </row>
    <row r="53" spans="2:28" ht="24.5" x14ac:dyDescent="0.35">
      <c r="B53" s="66"/>
      <c r="C53" s="197" t="s">
        <v>930</v>
      </c>
      <c r="D53" s="313">
        <v>4</v>
      </c>
      <c r="E53" s="313">
        <v>17</v>
      </c>
      <c r="F53" s="313">
        <v>4</v>
      </c>
      <c r="G53" s="313"/>
      <c r="H53" s="313"/>
      <c r="I53" s="313"/>
      <c r="J53" s="314"/>
      <c r="K53" s="314"/>
      <c r="L53" s="314"/>
      <c r="M53" s="314"/>
      <c r="N53" s="313">
        <v>2</v>
      </c>
      <c r="O53" s="313">
        <v>8</v>
      </c>
      <c r="P53" s="308"/>
      <c r="Q53" s="106"/>
      <c r="R53" s="106"/>
      <c r="S53" s="106"/>
      <c r="T53" s="106"/>
      <c r="U53" s="106"/>
      <c r="V53" s="106"/>
      <c r="W53" s="106"/>
      <c r="X53" s="106"/>
      <c r="Y53" s="106"/>
      <c r="Z53" s="106"/>
      <c r="AA53" s="66"/>
      <c r="AB53" s="66"/>
    </row>
    <row r="54" spans="2:28" ht="24" x14ac:dyDescent="0.35">
      <c r="B54" s="66"/>
      <c r="C54" s="304" t="s">
        <v>931</v>
      </c>
      <c r="D54" s="199">
        <v>2</v>
      </c>
      <c r="E54" s="199">
        <v>104</v>
      </c>
      <c r="F54" s="199">
        <v>86</v>
      </c>
      <c r="G54" s="199">
        <v>17</v>
      </c>
      <c r="H54" s="199">
        <v>8</v>
      </c>
      <c r="I54" s="199"/>
      <c r="J54" s="142"/>
      <c r="K54" s="142"/>
      <c r="L54" s="303"/>
      <c r="M54" s="303"/>
      <c r="N54" s="192">
        <v>1</v>
      </c>
      <c r="O54" s="192"/>
      <c r="P54" s="309" t="s">
        <v>966</v>
      </c>
      <c r="Q54" s="106"/>
      <c r="R54" s="106"/>
      <c r="S54" s="106"/>
      <c r="T54" s="106"/>
      <c r="U54" s="106"/>
      <c r="V54" s="106"/>
      <c r="W54" s="106"/>
      <c r="X54" s="106"/>
      <c r="Y54" s="106"/>
      <c r="Z54" s="106"/>
      <c r="AA54" s="66"/>
      <c r="AB54" s="66"/>
    </row>
    <row r="55" spans="2:28" ht="24" x14ac:dyDescent="0.35">
      <c r="B55" s="66"/>
      <c r="C55" s="310" t="s">
        <v>932</v>
      </c>
      <c r="D55" s="199">
        <v>24</v>
      </c>
      <c r="E55" s="199">
        <v>44</v>
      </c>
      <c r="F55" s="199">
        <v>11</v>
      </c>
      <c r="G55" s="199">
        <v>91</v>
      </c>
      <c r="H55" s="199"/>
      <c r="I55" s="199"/>
      <c r="J55" s="142"/>
      <c r="K55" s="142"/>
      <c r="L55" s="142"/>
      <c r="M55" s="142"/>
      <c r="N55" s="199">
        <v>1</v>
      </c>
      <c r="O55" s="199">
        <v>7</v>
      </c>
      <c r="P55" s="309"/>
      <c r="Q55" s="106"/>
      <c r="R55" s="106"/>
      <c r="S55" s="106"/>
      <c r="T55" s="106"/>
      <c r="U55" s="106"/>
      <c r="V55" s="106"/>
      <c r="W55" s="106"/>
      <c r="X55" s="106"/>
      <c r="Y55" s="106"/>
      <c r="Z55" s="106"/>
      <c r="AA55" s="66"/>
      <c r="AB55" s="66"/>
    </row>
    <row r="56" spans="2:28" x14ac:dyDescent="0.35">
      <c r="B56" s="66"/>
      <c r="C56" s="311" t="s">
        <v>933</v>
      </c>
      <c r="D56" s="312">
        <f>+SUM(D52:D53)</f>
        <v>8</v>
      </c>
      <c r="E56" s="312">
        <f t="shared" ref="E56:O56" si="2">+SUM(E52:E53)</f>
        <v>50</v>
      </c>
      <c r="F56" s="312">
        <f t="shared" si="2"/>
        <v>6</v>
      </c>
      <c r="G56" s="312">
        <f t="shared" si="2"/>
        <v>5</v>
      </c>
      <c r="H56" s="312">
        <f t="shared" si="2"/>
        <v>2</v>
      </c>
      <c r="I56" s="312">
        <f t="shared" si="2"/>
        <v>0</v>
      </c>
      <c r="J56" s="312">
        <f t="shared" si="2"/>
        <v>0</v>
      </c>
      <c r="K56" s="312">
        <f t="shared" si="2"/>
        <v>0</v>
      </c>
      <c r="L56" s="312">
        <f t="shared" si="2"/>
        <v>0</v>
      </c>
      <c r="M56" s="312">
        <f t="shared" si="2"/>
        <v>0</v>
      </c>
      <c r="N56" s="312">
        <f t="shared" si="2"/>
        <v>4</v>
      </c>
      <c r="O56" s="312">
        <f t="shared" si="2"/>
        <v>9</v>
      </c>
      <c r="P56" s="301"/>
      <c r="Q56" s="106"/>
      <c r="R56" s="106"/>
      <c r="S56" s="106"/>
      <c r="T56" s="106"/>
      <c r="U56" s="106"/>
      <c r="V56" s="106"/>
      <c r="W56" s="106"/>
      <c r="X56" s="106"/>
      <c r="Y56" s="106"/>
      <c r="Z56" s="106"/>
      <c r="AA56" s="66"/>
      <c r="AB56" s="66"/>
    </row>
    <row r="57" spans="2:28" x14ac:dyDescent="0.35">
      <c r="B57" s="66"/>
      <c r="C57" s="311" t="s">
        <v>934</v>
      </c>
      <c r="D57" s="312">
        <f>+D54+D55</f>
        <v>26</v>
      </c>
      <c r="E57" s="312">
        <f t="shared" ref="E57:O57" si="3">+E54+E55</f>
        <v>148</v>
      </c>
      <c r="F57" s="312">
        <f t="shared" si="3"/>
        <v>97</v>
      </c>
      <c r="G57" s="312">
        <f t="shared" si="3"/>
        <v>108</v>
      </c>
      <c r="H57" s="312">
        <f t="shared" si="3"/>
        <v>8</v>
      </c>
      <c r="I57" s="312">
        <f t="shared" si="3"/>
        <v>0</v>
      </c>
      <c r="J57" s="312">
        <f t="shared" si="3"/>
        <v>0</v>
      </c>
      <c r="K57" s="312">
        <f t="shared" si="3"/>
        <v>0</v>
      </c>
      <c r="L57" s="312">
        <f t="shared" si="3"/>
        <v>0</v>
      </c>
      <c r="M57" s="312">
        <f t="shared" si="3"/>
        <v>0</v>
      </c>
      <c r="N57" s="312">
        <f t="shared" si="3"/>
        <v>2</v>
      </c>
      <c r="O57" s="312">
        <f t="shared" si="3"/>
        <v>7</v>
      </c>
      <c r="P57" s="301"/>
      <c r="Q57" s="106"/>
      <c r="R57" s="106"/>
      <c r="S57" s="106"/>
      <c r="T57" s="106"/>
      <c r="U57" s="106"/>
      <c r="V57" s="106"/>
      <c r="W57" s="106"/>
      <c r="X57" s="106"/>
      <c r="Y57" s="106"/>
      <c r="Z57" s="106"/>
      <c r="AA57" s="66"/>
      <c r="AB57" s="66"/>
    </row>
    <row r="58" spans="2:28" x14ac:dyDescent="0.35">
      <c r="B58" s="66"/>
      <c r="C58" s="298"/>
      <c r="D58" s="300"/>
      <c r="E58" s="300"/>
      <c r="F58" s="300"/>
      <c r="G58" s="300"/>
      <c r="H58" s="300"/>
      <c r="I58" s="300"/>
      <c r="J58" s="300"/>
      <c r="K58" s="300"/>
      <c r="L58" s="300"/>
      <c r="M58" s="300"/>
      <c r="N58" s="300"/>
      <c r="O58" s="300"/>
      <c r="P58" s="302"/>
      <c r="Q58" s="106"/>
      <c r="R58" s="106"/>
      <c r="S58" s="106"/>
      <c r="T58" s="106"/>
      <c r="U58" s="106"/>
      <c r="V58" s="106"/>
      <c r="W58" s="106"/>
      <c r="X58" s="106"/>
      <c r="Y58" s="106"/>
      <c r="Z58" s="106"/>
      <c r="AA58" s="66"/>
      <c r="AB58" s="66"/>
    </row>
    <row r="59" spans="2:28" x14ac:dyDescent="0.35">
      <c r="B59" s="297" t="s">
        <v>935</v>
      </c>
      <c r="C59" s="298" t="s">
        <v>936</v>
      </c>
      <c r="D59" s="300">
        <f t="shared" ref="D59:I59" si="4">+D72</f>
        <v>0</v>
      </c>
      <c r="E59" s="300">
        <f t="shared" si="4"/>
        <v>94</v>
      </c>
      <c r="F59" s="300">
        <f t="shared" si="4"/>
        <v>65</v>
      </c>
      <c r="G59" s="300">
        <f t="shared" si="4"/>
        <v>0</v>
      </c>
      <c r="H59" s="300">
        <f t="shared" si="4"/>
        <v>0</v>
      </c>
      <c r="I59" s="300">
        <f t="shared" si="4"/>
        <v>0</v>
      </c>
      <c r="J59" s="300">
        <f t="shared" ref="J59:O59" si="5">+J71</f>
        <v>0</v>
      </c>
      <c r="K59" s="300">
        <f t="shared" si="5"/>
        <v>0</v>
      </c>
      <c r="L59" s="300">
        <f t="shared" si="5"/>
        <v>0</v>
      </c>
      <c r="M59" s="300">
        <f t="shared" si="5"/>
        <v>0</v>
      </c>
      <c r="N59" s="300">
        <f t="shared" si="5"/>
        <v>0</v>
      </c>
      <c r="O59" s="300">
        <f t="shared" si="5"/>
        <v>0</v>
      </c>
      <c r="P59" s="302"/>
      <c r="Q59" s="106"/>
      <c r="R59" s="106"/>
      <c r="S59" s="106"/>
      <c r="T59" s="106"/>
      <c r="U59" s="106"/>
      <c r="V59" s="106"/>
      <c r="W59" s="106"/>
      <c r="X59" s="106"/>
      <c r="Y59" s="106"/>
      <c r="Z59" s="106"/>
      <c r="AA59" s="66"/>
      <c r="AB59" s="66"/>
    </row>
    <row r="60" spans="2:28" ht="56" customHeight="1" x14ac:dyDescent="0.35">
      <c r="B60" s="66"/>
      <c r="C60" s="299" t="s">
        <v>937</v>
      </c>
      <c r="D60" s="300">
        <f t="shared" ref="D60:I60" si="6">+D81</f>
        <v>640</v>
      </c>
      <c r="E60" s="300">
        <f t="shared" si="6"/>
        <v>2490</v>
      </c>
      <c r="F60" s="300">
        <f t="shared" si="6"/>
        <v>545</v>
      </c>
      <c r="G60" s="300">
        <f t="shared" si="6"/>
        <v>1400</v>
      </c>
      <c r="H60" s="300">
        <f t="shared" si="6"/>
        <v>0</v>
      </c>
      <c r="I60" s="300">
        <f t="shared" si="6"/>
        <v>0</v>
      </c>
      <c r="J60" s="300">
        <f t="shared" ref="J60:O60" si="7">+J80</f>
        <v>0</v>
      </c>
      <c r="K60" s="300">
        <f t="shared" si="7"/>
        <v>0</v>
      </c>
      <c r="L60" s="300">
        <f t="shared" si="7"/>
        <v>0</v>
      </c>
      <c r="M60" s="300">
        <f t="shared" si="7"/>
        <v>0</v>
      </c>
      <c r="N60" s="300">
        <f t="shared" si="7"/>
        <v>0</v>
      </c>
      <c r="O60" s="300">
        <f t="shared" si="7"/>
        <v>28</v>
      </c>
      <c r="P60" s="302"/>
      <c r="Q60" s="106"/>
      <c r="R60" s="106"/>
      <c r="S60" s="106"/>
      <c r="T60" s="106"/>
      <c r="U60" s="106"/>
      <c r="V60" s="106"/>
      <c r="W60" s="106"/>
      <c r="X60" s="106"/>
      <c r="Y60" s="106"/>
      <c r="Z60" s="106"/>
      <c r="AA60" s="66"/>
      <c r="AB60" s="66"/>
    </row>
    <row r="61" spans="2:28" x14ac:dyDescent="0.35">
      <c r="B61" s="66"/>
      <c r="C61" s="304" t="s">
        <v>377</v>
      </c>
      <c r="D61" s="303">
        <f t="shared" ref="D61:I61" si="8">+D87</f>
        <v>826</v>
      </c>
      <c r="E61" s="303">
        <f t="shared" si="8"/>
        <v>1100</v>
      </c>
      <c r="F61" s="303">
        <f t="shared" si="8"/>
        <v>809</v>
      </c>
      <c r="G61" s="303">
        <f t="shared" si="8"/>
        <v>205</v>
      </c>
      <c r="H61" s="303">
        <f t="shared" si="8"/>
        <v>0</v>
      </c>
      <c r="I61" s="303">
        <f t="shared" si="8"/>
        <v>0</v>
      </c>
      <c r="J61" s="303">
        <f t="shared" ref="J61:O61" si="9">+J86</f>
        <v>0</v>
      </c>
      <c r="K61" s="303">
        <f t="shared" si="9"/>
        <v>0</v>
      </c>
      <c r="L61" s="303">
        <f t="shared" si="9"/>
        <v>0</v>
      </c>
      <c r="M61" s="303">
        <f t="shared" si="9"/>
        <v>0</v>
      </c>
      <c r="N61" s="303">
        <f t="shared" si="9"/>
        <v>85</v>
      </c>
      <c r="O61" s="303">
        <f t="shared" si="9"/>
        <v>996</v>
      </c>
      <c r="P61" s="302"/>
      <c r="Q61" s="106"/>
      <c r="R61" s="106"/>
      <c r="S61" s="106"/>
      <c r="T61" s="106"/>
      <c r="U61" s="106"/>
      <c r="V61" s="106"/>
      <c r="W61" s="106"/>
      <c r="X61" s="106"/>
      <c r="Y61" s="106"/>
      <c r="Z61" s="106"/>
      <c r="AA61" s="66"/>
      <c r="AB61" s="66"/>
    </row>
    <row r="62" spans="2:28" x14ac:dyDescent="0.35">
      <c r="B62" s="66"/>
      <c r="C62" s="298" t="s">
        <v>938</v>
      </c>
      <c r="D62" s="300">
        <f t="shared" ref="D62:I62" si="10">+D89</f>
        <v>340</v>
      </c>
      <c r="E62" s="300">
        <f t="shared" si="10"/>
        <v>166</v>
      </c>
      <c r="F62" s="300">
        <f t="shared" si="10"/>
        <v>366</v>
      </c>
      <c r="G62" s="300">
        <f t="shared" si="10"/>
        <v>68</v>
      </c>
      <c r="H62" s="300">
        <f t="shared" si="10"/>
        <v>0</v>
      </c>
      <c r="I62" s="300">
        <f t="shared" si="10"/>
        <v>0</v>
      </c>
      <c r="J62" s="300">
        <f t="shared" ref="J62:O62" si="11">+J88</f>
        <v>0</v>
      </c>
      <c r="K62" s="300">
        <f t="shared" si="11"/>
        <v>0</v>
      </c>
      <c r="L62" s="300">
        <f t="shared" si="11"/>
        <v>0</v>
      </c>
      <c r="M62" s="300">
        <f t="shared" si="11"/>
        <v>0</v>
      </c>
      <c r="N62" s="300">
        <f t="shared" si="11"/>
        <v>27</v>
      </c>
      <c r="O62" s="300">
        <f t="shared" si="11"/>
        <v>270</v>
      </c>
      <c r="P62" s="302"/>
      <c r="Q62" s="106"/>
      <c r="R62" s="106"/>
      <c r="S62" s="106"/>
      <c r="T62" s="106"/>
      <c r="U62" s="106"/>
      <c r="V62" s="106"/>
      <c r="W62" s="106"/>
      <c r="X62" s="106"/>
      <c r="Y62" s="106"/>
      <c r="Z62" s="106"/>
      <c r="AA62" s="66"/>
      <c r="AB62" s="66"/>
    </row>
    <row r="63" spans="2:28" x14ac:dyDescent="0.35">
      <c r="B63" s="66"/>
      <c r="C63" s="298"/>
      <c r="D63" s="300"/>
      <c r="E63" s="300"/>
      <c r="F63" s="300"/>
      <c r="G63" s="300"/>
      <c r="H63" s="300"/>
      <c r="I63" s="300"/>
      <c r="J63" s="300"/>
      <c r="K63" s="300"/>
      <c r="L63" s="300"/>
      <c r="M63" s="300"/>
      <c r="N63" s="300"/>
      <c r="O63" s="300"/>
      <c r="P63" s="106"/>
      <c r="Q63" s="106"/>
      <c r="R63" s="106"/>
      <c r="S63" s="106"/>
      <c r="T63" s="106"/>
      <c r="U63" s="106"/>
      <c r="V63" s="106"/>
      <c r="W63" s="106"/>
      <c r="X63" s="106"/>
      <c r="Y63" s="106"/>
      <c r="Z63" s="106"/>
      <c r="AA63" s="66"/>
      <c r="AB63" s="66"/>
    </row>
    <row r="64" spans="2:28" ht="48" x14ac:dyDescent="0.35">
      <c r="B64" s="560" t="s">
        <v>939</v>
      </c>
      <c r="C64" s="561" t="s">
        <v>940</v>
      </c>
      <c r="D64" s="544" t="s">
        <v>0</v>
      </c>
      <c r="E64" s="544" t="s">
        <v>1</v>
      </c>
      <c r="F64" s="544" t="s">
        <v>2</v>
      </c>
      <c r="G64" s="544" t="s">
        <v>3</v>
      </c>
      <c r="H64" s="544" t="s">
        <v>4</v>
      </c>
      <c r="I64" s="544" t="s">
        <v>5</v>
      </c>
      <c r="J64" s="544" t="s">
        <v>6</v>
      </c>
      <c r="K64" s="544" t="s">
        <v>7</v>
      </c>
      <c r="L64" s="544" t="s">
        <v>8</v>
      </c>
      <c r="M64" s="544" t="s">
        <v>9</v>
      </c>
      <c r="N64" s="544" t="s">
        <v>10</v>
      </c>
      <c r="O64" s="544" t="s">
        <v>11</v>
      </c>
      <c r="P64" s="545"/>
      <c r="Q64" s="545"/>
      <c r="R64" s="562" t="s">
        <v>942</v>
      </c>
      <c r="S64" s="563" t="s">
        <v>961</v>
      </c>
      <c r="T64" s="546" t="s">
        <v>962</v>
      </c>
      <c r="U64" s="546" t="s">
        <v>963</v>
      </c>
      <c r="V64" s="564" t="s">
        <v>964</v>
      </c>
      <c r="W64" s="547"/>
      <c r="X64" s="106"/>
      <c r="Y64" s="106"/>
      <c r="Z64" s="106"/>
      <c r="AA64" s="66"/>
      <c r="AB64" s="66"/>
    </row>
    <row r="65" spans="2:28" x14ac:dyDescent="0.35">
      <c r="B65" s="543"/>
      <c r="C65" s="548">
        <v>1989</v>
      </c>
      <c r="D65" s="549">
        <v>15</v>
      </c>
      <c r="E65" s="549">
        <v>10</v>
      </c>
      <c r="F65" s="549">
        <v>10</v>
      </c>
      <c r="G65" s="549">
        <v>6</v>
      </c>
      <c r="H65" s="549"/>
      <c r="I65" s="549"/>
      <c r="J65" s="549"/>
      <c r="K65" s="549"/>
      <c r="L65" s="549"/>
      <c r="M65" s="549"/>
      <c r="N65" s="549"/>
      <c r="O65" s="549"/>
      <c r="P65" s="545"/>
      <c r="Q65" s="545"/>
      <c r="R65" s="550" t="s">
        <v>797</v>
      </c>
      <c r="S65" s="551">
        <f>+SUM(J65:O65)+SUM(D66:I66)</f>
        <v>0</v>
      </c>
      <c r="T65" s="551">
        <f>+MAX(J65:O65)</f>
        <v>0</v>
      </c>
      <c r="U65" s="551">
        <f>+MAX(D66:I66)</f>
        <v>0</v>
      </c>
      <c r="V65" s="551">
        <f>+MAX(T65:U65)</f>
        <v>0</v>
      </c>
      <c r="W65" s="547">
        <v>0</v>
      </c>
      <c r="X65" s="106"/>
      <c r="Y65" s="106"/>
      <c r="Z65" s="106"/>
      <c r="AA65" s="66"/>
      <c r="AB65" s="66"/>
    </row>
    <row r="66" spans="2:28" x14ac:dyDescent="0.35">
      <c r="B66" s="543"/>
      <c r="C66" s="548">
        <v>1990</v>
      </c>
      <c r="D66" s="549"/>
      <c r="E66" s="549"/>
      <c r="F66" s="549"/>
      <c r="G66" s="549"/>
      <c r="H66" s="549"/>
      <c r="I66" s="549"/>
      <c r="J66" s="549"/>
      <c r="K66" s="549"/>
      <c r="L66" s="549"/>
      <c r="M66" s="549"/>
      <c r="N66" s="549">
        <v>1</v>
      </c>
      <c r="O66" s="549"/>
      <c r="P66" s="545"/>
      <c r="Q66" s="545"/>
      <c r="R66" s="550" t="s">
        <v>943</v>
      </c>
      <c r="S66" s="551">
        <f t="shared" ref="S66:S88" si="12">+SUM(J66:O66)+SUM(D67:I67)</f>
        <v>2</v>
      </c>
      <c r="T66" s="551">
        <f t="shared" ref="T66:T88" si="13">+MAX(J66:O66)</f>
        <v>1</v>
      </c>
      <c r="U66" s="551">
        <f t="shared" ref="U66:U88" si="14">+MAX(D67:I67)</f>
        <v>1</v>
      </c>
      <c r="V66" s="551">
        <f t="shared" ref="V66:V88" si="15">+MAX(T66:U66)</f>
        <v>1</v>
      </c>
      <c r="W66" s="547">
        <v>1</v>
      </c>
      <c r="X66" s="106"/>
      <c r="Y66" s="106"/>
      <c r="Z66" s="106"/>
      <c r="AA66" s="66"/>
      <c r="AB66" s="66"/>
    </row>
    <row r="67" spans="2:28" x14ac:dyDescent="0.35">
      <c r="B67" s="543"/>
      <c r="C67" s="548">
        <v>1991</v>
      </c>
      <c r="D67" s="549">
        <v>1</v>
      </c>
      <c r="E67" s="549"/>
      <c r="F67" s="549"/>
      <c r="G67" s="549"/>
      <c r="H67" s="549"/>
      <c r="I67" s="549"/>
      <c r="J67" s="549"/>
      <c r="K67" s="549"/>
      <c r="L67" s="549"/>
      <c r="M67" s="549"/>
      <c r="N67" s="549"/>
      <c r="O67" s="549"/>
      <c r="P67" s="543"/>
      <c r="Q67" s="543"/>
      <c r="R67" s="550" t="s">
        <v>944</v>
      </c>
      <c r="S67" s="551">
        <f t="shared" si="12"/>
        <v>31</v>
      </c>
      <c r="T67" s="551">
        <f t="shared" si="13"/>
        <v>0</v>
      </c>
      <c r="U67" s="551">
        <f t="shared" si="14"/>
        <v>11</v>
      </c>
      <c r="V67" s="551">
        <f t="shared" si="15"/>
        <v>11</v>
      </c>
      <c r="W67" s="552">
        <v>11</v>
      </c>
      <c r="X67" s="66"/>
      <c r="Y67" s="66"/>
      <c r="Z67" s="66"/>
      <c r="AA67" s="66"/>
      <c r="AB67" s="66"/>
    </row>
    <row r="68" spans="2:28" x14ac:dyDescent="0.35">
      <c r="B68" s="543"/>
      <c r="C68" s="548">
        <v>1992</v>
      </c>
      <c r="D68" s="549">
        <v>1</v>
      </c>
      <c r="E68" s="549"/>
      <c r="F68" s="549">
        <v>11</v>
      </c>
      <c r="G68" s="549">
        <v>11</v>
      </c>
      <c r="H68" s="549">
        <v>8</v>
      </c>
      <c r="I68" s="549"/>
      <c r="J68" s="549"/>
      <c r="K68" s="549"/>
      <c r="L68" s="549"/>
      <c r="M68" s="549"/>
      <c r="N68" s="549"/>
      <c r="O68" s="549"/>
      <c r="P68" s="543"/>
      <c r="Q68" s="543"/>
      <c r="R68" s="550" t="s">
        <v>945</v>
      </c>
      <c r="S68" s="551">
        <f t="shared" si="12"/>
        <v>0</v>
      </c>
      <c r="T68" s="551">
        <f t="shared" si="13"/>
        <v>0</v>
      </c>
      <c r="U68" s="551">
        <f t="shared" si="14"/>
        <v>0</v>
      </c>
      <c r="V68" s="551">
        <f t="shared" si="15"/>
        <v>0</v>
      </c>
      <c r="W68" s="552">
        <v>0</v>
      </c>
      <c r="X68" s="66"/>
      <c r="Y68" s="66"/>
      <c r="Z68" s="66"/>
      <c r="AA68" s="66"/>
      <c r="AB68" s="66"/>
    </row>
    <row r="69" spans="2:28" x14ac:dyDescent="0.35">
      <c r="B69" s="543"/>
      <c r="C69" s="548">
        <v>1993</v>
      </c>
      <c r="D69" s="549"/>
      <c r="E69" s="549"/>
      <c r="F69" s="549"/>
      <c r="G69" s="549"/>
      <c r="H69" s="549"/>
      <c r="I69" s="549"/>
      <c r="J69" s="549"/>
      <c r="K69" s="549"/>
      <c r="L69" s="549"/>
      <c r="M69" s="549"/>
      <c r="N69" s="549"/>
      <c r="O69" s="549"/>
      <c r="P69" s="543"/>
      <c r="Q69" s="543"/>
      <c r="R69" s="550" t="s">
        <v>946</v>
      </c>
      <c r="S69" s="551">
        <f t="shared" si="12"/>
        <v>0</v>
      </c>
      <c r="T69" s="551">
        <f t="shared" si="13"/>
        <v>0</v>
      </c>
      <c r="U69" s="551">
        <f t="shared" si="14"/>
        <v>0</v>
      </c>
      <c r="V69" s="551">
        <f t="shared" si="15"/>
        <v>0</v>
      </c>
      <c r="W69" s="552">
        <v>0</v>
      </c>
      <c r="X69" s="66"/>
      <c r="Y69" s="66"/>
      <c r="Z69" s="66"/>
      <c r="AA69" s="66"/>
      <c r="AB69" s="66"/>
    </row>
    <row r="70" spans="2:28" x14ac:dyDescent="0.35">
      <c r="B70" s="543"/>
      <c r="C70" s="548">
        <v>1994</v>
      </c>
      <c r="D70" s="549"/>
      <c r="E70" s="549"/>
      <c r="F70" s="549"/>
      <c r="G70" s="549"/>
      <c r="H70" s="549"/>
      <c r="I70" s="549"/>
      <c r="J70" s="549"/>
      <c r="K70" s="549"/>
      <c r="L70" s="549"/>
      <c r="M70" s="549"/>
      <c r="N70" s="549"/>
      <c r="O70" s="549"/>
      <c r="P70" s="543"/>
      <c r="Q70" s="543"/>
      <c r="R70" s="550" t="s">
        <v>947</v>
      </c>
      <c r="S70" s="551">
        <f t="shared" si="12"/>
        <v>0</v>
      </c>
      <c r="T70" s="551">
        <f t="shared" si="13"/>
        <v>0</v>
      </c>
      <c r="U70" s="551">
        <f t="shared" si="14"/>
        <v>0</v>
      </c>
      <c r="V70" s="551">
        <f t="shared" si="15"/>
        <v>0</v>
      </c>
      <c r="W70" s="552">
        <v>0</v>
      </c>
      <c r="X70" s="66"/>
      <c r="Y70" s="66"/>
      <c r="Z70" s="66"/>
      <c r="AA70" s="66"/>
      <c r="AB70" s="66"/>
    </row>
    <row r="71" spans="2:28" x14ac:dyDescent="0.35">
      <c r="B71" s="543"/>
      <c r="C71" s="548">
        <v>1995</v>
      </c>
      <c r="D71" s="549"/>
      <c r="E71" s="549"/>
      <c r="F71" s="549"/>
      <c r="G71" s="549"/>
      <c r="H71" s="549"/>
      <c r="I71" s="549"/>
      <c r="J71" s="549"/>
      <c r="K71" s="549"/>
      <c r="L71" s="549"/>
      <c r="M71" s="549"/>
      <c r="N71" s="549"/>
      <c r="O71" s="549"/>
      <c r="P71" s="543"/>
      <c r="Q71" s="543"/>
      <c r="R71" s="550" t="s">
        <v>936</v>
      </c>
      <c r="S71" s="551">
        <f t="shared" si="12"/>
        <v>159</v>
      </c>
      <c r="T71" s="551">
        <f t="shared" si="13"/>
        <v>0</v>
      </c>
      <c r="U71" s="551">
        <f t="shared" si="14"/>
        <v>94</v>
      </c>
      <c r="V71" s="551">
        <f t="shared" si="15"/>
        <v>94</v>
      </c>
      <c r="W71" s="552">
        <v>94</v>
      </c>
      <c r="X71" s="66"/>
      <c r="Y71" s="66"/>
      <c r="Z71" s="66"/>
      <c r="AA71" s="66"/>
      <c r="AB71" s="66"/>
    </row>
    <row r="72" spans="2:28" x14ac:dyDescent="0.35">
      <c r="B72" s="543"/>
      <c r="C72" s="553">
        <v>1996</v>
      </c>
      <c r="D72" s="554"/>
      <c r="E72" s="555">
        <v>94</v>
      </c>
      <c r="F72" s="555">
        <v>65</v>
      </c>
      <c r="G72" s="554"/>
      <c r="H72" s="554"/>
      <c r="I72" s="554"/>
      <c r="J72" s="554"/>
      <c r="K72" s="554"/>
      <c r="L72" s="554"/>
      <c r="M72" s="554"/>
      <c r="N72" s="554"/>
      <c r="O72" s="554"/>
      <c r="P72" s="543"/>
      <c r="Q72" s="543"/>
      <c r="R72" s="550" t="s">
        <v>948</v>
      </c>
      <c r="S72" s="551">
        <f t="shared" si="12"/>
        <v>0</v>
      </c>
      <c r="T72" s="551">
        <f t="shared" si="13"/>
        <v>0</v>
      </c>
      <c r="U72" s="551">
        <f t="shared" si="14"/>
        <v>0</v>
      </c>
      <c r="V72" s="551">
        <f t="shared" si="15"/>
        <v>0</v>
      </c>
      <c r="W72" s="552">
        <v>0</v>
      </c>
      <c r="X72" s="66"/>
      <c r="Y72" s="66"/>
      <c r="Z72" s="66"/>
      <c r="AA72" s="66"/>
      <c r="AB72" s="66"/>
    </row>
    <row r="73" spans="2:28" x14ac:dyDescent="0.35">
      <c r="B73" s="543"/>
      <c r="C73" s="553">
        <v>1997</v>
      </c>
      <c r="D73" s="554"/>
      <c r="E73" s="554"/>
      <c r="F73" s="554"/>
      <c r="G73" s="554"/>
      <c r="H73" s="554"/>
      <c r="I73" s="554"/>
      <c r="J73" s="554"/>
      <c r="K73" s="554"/>
      <c r="L73" s="554"/>
      <c r="M73" s="554"/>
      <c r="N73" s="554"/>
      <c r="O73" s="554"/>
      <c r="P73" s="543"/>
      <c r="Q73" s="543"/>
      <c r="R73" s="550" t="s">
        <v>949</v>
      </c>
      <c r="S73" s="551">
        <f t="shared" si="12"/>
        <v>0</v>
      </c>
      <c r="T73" s="551">
        <f t="shared" si="13"/>
        <v>0</v>
      </c>
      <c r="U73" s="551">
        <f t="shared" si="14"/>
        <v>0</v>
      </c>
      <c r="V73" s="551">
        <f t="shared" si="15"/>
        <v>0</v>
      </c>
      <c r="W73" s="552">
        <v>0</v>
      </c>
      <c r="X73" s="66"/>
      <c r="Y73" s="66"/>
      <c r="Z73" s="66"/>
      <c r="AA73" s="66"/>
      <c r="AB73" s="66"/>
    </row>
    <row r="74" spans="2:28" x14ac:dyDescent="0.35">
      <c r="B74" s="543"/>
      <c r="C74" s="553">
        <v>1998</v>
      </c>
      <c r="D74" s="554"/>
      <c r="E74" s="554"/>
      <c r="F74" s="554"/>
      <c r="G74" s="554"/>
      <c r="H74" s="554"/>
      <c r="I74" s="554"/>
      <c r="J74" s="554"/>
      <c r="K74" s="554"/>
      <c r="L74" s="554"/>
      <c r="M74" s="554"/>
      <c r="N74" s="554"/>
      <c r="O74" s="554"/>
      <c r="P74" s="543"/>
      <c r="Q74" s="543"/>
      <c r="R74" s="550" t="s">
        <v>950</v>
      </c>
      <c r="S74" s="551">
        <f t="shared" si="12"/>
        <v>0</v>
      </c>
      <c r="T74" s="551">
        <f t="shared" si="13"/>
        <v>0</v>
      </c>
      <c r="U74" s="551">
        <f t="shared" si="14"/>
        <v>0</v>
      </c>
      <c r="V74" s="551">
        <f t="shared" si="15"/>
        <v>0</v>
      </c>
      <c r="W74" s="552">
        <v>0</v>
      </c>
      <c r="X74" s="66"/>
      <c r="Y74" s="66"/>
      <c r="Z74" s="66"/>
      <c r="AA74" s="66"/>
      <c r="AB74" s="66"/>
    </row>
    <row r="75" spans="2:28" x14ac:dyDescent="0.35">
      <c r="B75" s="543"/>
      <c r="C75" s="553">
        <v>1999</v>
      </c>
      <c r="D75" s="554"/>
      <c r="E75" s="554"/>
      <c r="F75" s="554"/>
      <c r="G75" s="554"/>
      <c r="H75" s="554"/>
      <c r="I75" s="554"/>
      <c r="J75" s="554"/>
      <c r="K75" s="554"/>
      <c r="L75" s="554"/>
      <c r="M75" s="554"/>
      <c r="N75" s="554"/>
      <c r="O75" s="554"/>
      <c r="P75" s="543"/>
      <c r="Q75" s="543"/>
      <c r="R75" s="550" t="s">
        <v>807</v>
      </c>
      <c r="S75" s="551">
        <f t="shared" si="12"/>
        <v>0</v>
      </c>
      <c r="T75" s="551">
        <f t="shared" si="13"/>
        <v>0</v>
      </c>
      <c r="U75" s="551">
        <f t="shared" si="14"/>
        <v>0</v>
      </c>
      <c r="V75" s="551">
        <f t="shared" si="15"/>
        <v>0</v>
      </c>
      <c r="W75" s="552">
        <v>0</v>
      </c>
      <c r="X75" s="66"/>
      <c r="Y75" s="66"/>
      <c r="Z75" s="66"/>
      <c r="AA75" s="66"/>
      <c r="AB75" s="66"/>
    </row>
    <row r="76" spans="2:28" x14ac:dyDescent="0.35">
      <c r="B76" s="543"/>
      <c r="C76" s="553">
        <v>2000</v>
      </c>
      <c r="D76" s="554"/>
      <c r="E76" s="554"/>
      <c r="F76" s="554"/>
      <c r="G76" s="554"/>
      <c r="H76" s="554"/>
      <c r="I76" s="554"/>
      <c r="J76" s="554"/>
      <c r="K76" s="554"/>
      <c r="L76" s="554"/>
      <c r="M76" s="554"/>
      <c r="N76" s="554"/>
      <c r="O76" s="554">
        <v>1</v>
      </c>
      <c r="P76" s="543"/>
      <c r="Q76" s="543"/>
      <c r="R76" s="550" t="s">
        <v>951</v>
      </c>
      <c r="S76" s="551">
        <f t="shared" si="12"/>
        <v>104</v>
      </c>
      <c r="T76" s="551">
        <f t="shared" si="13"/>
        <v>1</v>
      </c>
      <c r="U76" s="551">
        <f t="shared" si="14"/>
        <v>83</v>
      </c>
      <c r="V76" s="551">
        <f t="shared" si="15"/>
        <v>83</v>
      </c>
      <c r="W76" s="552">
        <v>83</v>
      </c>
      <c r="X76" s="66"/>
      <c r="Y76" s="66"/>
      <c r="Z76" s="66"/>
      <c r="AA76" s="66"/>
      <c r="AB76" s="66"/>
    </row>
    <row r="77" spans="2:28" x14ac:dyDescent="0.35">
      <c r="B77" s="543"/>
      <c r="C77" s="553">
        <v>2001</v>
      </c>
      <c r="D77" s="554">
        <v>20</v>
      </c>
      <c r="E77" s="554"/>
      <c r="F77" s="554"/>
      <c r="G77" s="554">
        <v>83</v>
      </c>
      <c r="H77" s="554"/>
      <c r="I77" s="554"/>
      <c r="J77" s="554"/>
      <c r="K77" s="554"/>
      <c r="L77" s="554"/>
      <c r="M77" s="554"/>
      <c r="N77" s="554"/>
      <c r="O77" s="554"/>
      <c r="P77" s="543"/>
      <c r="Q77" s="543"/>
      <c r="R77" s="550" t="s">
        <v>952</v>
      </c>
      <c r="S77" s="551">
        <f t="shared" si="12"/>
        <v>1</v>
      </c>
      <c r="T77" s="551">
        <f t="shared" si="13"/>
        <v>0</v>
      </c>
      <c r="U77" s="551">
        <f t="shared" si="14"/>
        <v>1</v>
      </c>
      <c r="V77" s="551">
        <f t="shared" si="15"/>
        <v>1</v>
      </c>
      <c r="W77" s="552">
        <v>1</v>
      </c>
      <c r="X77" s="66"/>
      <c r="Y77" s="66"/>
      <c r="Z77" s="66"/>
      <c r="AA77" s="66"/>
      <c r="AB77" s="66"/>
    </row>
    <row r="78" spans="2:28" x14ac:dyDescent="0.35">
      <c r="B78" s="543"/>
      <c r="C78" s="553">
        <v>2002</v>
      </c>
      <c r="D78" s="554"/>
      <c r="E78" s="554">
        <v>1</v>
      </c>
      <c r="F78" s="554"/>
      <c r="G78" s="554"/>
      <c r="H78" s="554"/>
      <c r="I78" s="554"/>
      <c r="J78" s="554"/>
      <c r="K78" s="554"/>
      <c r="L78" s="554"/>
      <c r="M78" s="554"/>
      <c r="N78" s="554"/>
      <c r="O78" s="554"/>
      <c r="P78" s="543"/>
      <c r="Q78" s="543"/>
      <c r="R78" s="550" t="s">
        <v>953</v>
      </c>
      <c r="S78" s="551">
        <f t="shared" si="12"/>
        <v>17</v>
      </c>
      <c r="T78" s="551">
        <f t="shared" si="13"/>
        <v>0</v>
      </c>
      <c r="U78" s="551">
        <f t="shared" si="14"/>
        <v>8</v>
      </c>
      <c r="V78" s="551">
        <f t="shared" si="15"/>
        <v>8</v>
      </c>
      <c r="W78" s="552">
        <v>8</v>
      </c>
      <c r="X78" s="66"/>
      <c r="Y78" s="66"/>
      <c r="Z78" s="66"/>
      <c r="AA78" s="66"/>
      <c r="AB78" s="66"/>
    </row>
    <row r="79" spans="2:28" x14ac:dyDescent="0.35">
      <c r="B79" s="543"/>
      <c r="C79" s="553">
        <v>2003</v>
      </c>
      <c r="D79" s="554">
        <v>3</v>
      </c>
      <c r="E79" s="554">
        <v>6</v>
      </c>
      <c r="F79" s="554"/>
      <c r="G79" s="554">
        <v>8</v>
      </c>
      <c r="H79" s="554"/>
      <c r="I79" s="554"/>
      <c r="J79" s="554"/>
      <c r="K79" s="554"/>
      <c r="L79" s="554"/>
      <c r="M79" s="554"/>
      <c r="N79" s="554">
        <v>1</v>
      </c>
      <c r="O79" s="554"/>
      <c r="P79" s="543"/>
      <c r="Q79" s="543"/>
      <c r="R79" s="550" t="s">
        <v>954</v>
      </c>
      <c r="S79" s="551">
        <f t="shared" si="12"/>
        <v>1</v>
      </c>
      <c r="T79" s="551">
        <f t="shared" si="13"/>
        <v>1</v>
      </c>
      <c r="U79" s="551">
        <f t="shared" si="14"/>
        <v>0</v>
      </c>
      <c r="V79" s="551">
        <f t="shared" si="15"/>
        <v>1</v>
      </c>
      <c r="W79" s="552">
        <v>1</v>
      </c>
      <c r="X79" s="66"/>
      <c r="Y79" s="66"/>
      <c r="Z79" s="66"/>
      <c r="AA79" s="66"/>
      <c r="AB79" s="66"/>
    </row>
    <row r="80" spans="2:28" x14ac:dyDescent="0.35">
      <c r="B80" s="543"/>
      <c r="C80" s="553">
        <v>2004</v>
      </c>
      <c r="D80" s="554"/>
      <c r="E80" s="554"/>
      <c r="F80" s="554"/>
      <c r="G80" s="554"/>
      <c r="H80" s="554"/>
      <c r="I80" s="554"/>
      <c r="J80" s="554"/>
      <c r="K80" s="554"/>
      <c r="L80" s="554"/>
      <c r="M80" s="554"/>
      <c r="N80" s="554"/>
      <c r="O80" s="555">
        <v>28</v>
      </c>
      <c r="P80" s="543"/>
      <c r="Q80" s="543"/>
      <c r="R80" s="550" t="s">
        <v>937</v>
      </c>
      <c r="S80" s="551">
        <f t="shared" si="12"/>
        <v>5103</v>
      </c>
      <c r="T80" s="551">
        <f t="shared" si="13"/>
        <v>28</v>
      </c>
      <c r="U80" s="551">
        <f t="shared" si="14"/>
        <v>2490</v>
      </c>
      <c r="V80" s="551">
        <f t="shared" si="15"/>
        <v>2490</v>
      </c>
      <c r="W80" s="552">
        <v>2490</v>
      </c>
      <c r="X80" s="66"/>
      <c r="Y80" s="66"/>
      <c r="Z80" s="66"/>
      <c r="AA80" s="66"/>
      <c r="AB80" s="66"/>
    </row>
    <row r="81" spans="2:28" x14ac:dyDescent="0.35">
      <c r="B81" s="543"/>
      <c r="C81" s="553">
        <v>2005</v>
      </c>
      <c r="D81" s="555">
        <v>640</v>
      </c>
      <c r="E81" s="556">
        <v>2490</v>
      </c>
      <c r="F81" s="555">
        <v>545</v>
      </c>
      <c r="G81" s="555">
        <v>1400</v>
      </c>
      <c r="H81" s="555"/>
      <c r="I81" s="554"/>
      <c r="J81" s="554"/>
      <c r="K81" s="554"/>
      <c r="L81" s="554"/>
      <c r="M81" s="554"/>
      <c r="N81" s="554"/>
      <c r="O81" s="554"/>
      <c r="P81" s="543"/>
      <c r="Q81" s="543"/>
      <c r="R81" s="550" t="s">
        <v>955</v>
      </c>
      <c r="S81" s="551">
        <f t="shared" si="12"/>
        <v>1</v>
      </c>
      <c r="T81" s="551">
        <f t="shared" si="13"/>
        <v>0</v>
      </c>
      <c r="U81" s="551">
        <f t="shared" si="14"/>
        <v>1</v>
      </c>
      <c r="V81" s="551">
        <f t="shared" si="15"/>
        <v>1</v>
      </c>
      <c r="W81" s="552">
        <v>1</v>
      </c>
      <c r="X81" s="66"/>
      <c r="Y81" s="66"/>
      <c r="Z81" s="66"/>
      <c r="AA81" s="66"/>
      <c r="AB81" s="66"/>
    </row>
    <row r="82" spans="2:28" x14ac:dyDescent="0.35">
      <c r="B82" s="543"/>
      <c r="C82" s="553">
        <v>2006</v>
      </c>
      <c r="D82" s="554"/>
      <c r="E82" s="554"/>
      <c r="F82" s="554"/>
      <c r="G82" s="554">
        <v>1</v>
      </c>
      <c r="H82" s="554"/>
      <c r="I82" s="554"/>
      <c r="J82" s="554"/>
      <c r="K82" s="554"/>
      <c r="L82" s="554"/>
      <c r="M82" s="554"/>
      <c r="N82" s="554"/>
      <c r="O82" s="554"/>
      <c r="P82" s="543"/>
      <c r="Q82" s="543"/>
      <c r="R82" s="550" t="s">
        <v>956</v>
      </c>
      <c r="S82" s="551">
        <f t="shared" si="12"/>
        <v>0</v>
      </c>
      <c r="T82" s="551">
        <f t="shared" si="13"/>
        <v>0</v>
      </c>
      <c r="U82" s="551">
        <f t="shared" si="14"/>
        <v>0</v>
      </c>
      <c r="V82" s="551">
        <f t="shared" si="15"/>
        <v>0</v>
      </c>
      <c r="W82" s="552">
        <v>0</v>
      </c>
      <c r="X82" s="66"/>
      <c r="Y82" s="66"/>
      <c r="Z82" s="66"/>
      <c r="AA82" s="66"/>
      <c r="AB82" s="66"/>
    </row>
    <row r="83" spans="2:28" x14ac:dyDescent="0.35">
      <c r="B83" s="543"/>
      <c r="C83" s="553">
        <v>2007</v>
      </c>
      <c r="D83" s="554"/>
      <c r="E83" s="554"/>
      <c r="F83" s="554"/>
      <c r="G83" s="554"/>
      <c r="H83" s="554"/>
      <c r="I83" s="554"/>
      <c r="J83" s="554"/>
      <c r="K83" s="554"/>
      <c r="L83" s="554"/>
      <c r="M83" s="554"/>
      <c r="N83" s="554"/>
      <c r="O83" s="554"/>
      <c r="P83" s="543"/>
      <c r="Q83" s="543"/>
      <c r="R83" s="550" t="s">
        <v>957</v>
      </c>
      <c r="S83" s="551">
        <f t="shared" si="12"/>
        <v>0</v>
      </c>
      <c r="T83" s="551">
        <f t="shared" si="13"/>
        <v>0</v>
      </c>
      <c r="U83" s="551">
        <f t="shared" si="14"/>
        <v>0</v>
      </c>
      <c r="V83" s="551">
        <f t="shared" si="15"/>
        <v>0</v>
      </c>
      <c r="W83" s="552">
        <v>0</v>
      </c>
      <c r="X83" s="66"/>
      <c r="Y83" s="66"/>
      <c r="Z83" s="66"/>
      <c r="AA83" s="66"/>
      <c r="AB83" s="66"/>
    </row>
    <row r="84" spans="2:28" x14ac:dyDescent="0.35">
      <c r="B84" s="543"/>
      <c r="C84" s="553">
        <v>2008</v>
      </c>
      <c r="D84" s="554"/>
      <c r="E84" s="554"/>
      <c r="F84" s="554"/>
      <c r="G84" s="554"/>
      <c r="H84" s="554"/>
      <c r="I84" s="554"/>
      <c r="J84" s="554"/>
      <c r="K84" s="554"/>
      <c r="L84" s="554"/>
      <c r="M84" s="554"/>
      <c r="N84" s="554"/>
      <c r="O84" s="554">
        <v>6</v>
      </c>
      <c r="P84" s="543"/>
      <c r="Q84" s="543"/>
      <c r="R84" s="550" t="s">
        <v>958</v>
      </c>
      <c r="S84" s="551">
        <f t="shared" si="12"/>
        <v>19</v>
      </c>
      <c r="T84" s="551">
        <f t="shared" si="13"/>
        <v>6</v>
      </c>
      <c r="U84" s="551">
        <f t="shared" si="14"/>
        <v>11</v>
      </c>
      <c r="V84" s="551">
        <f t="shared" si="15"/>
        <v>11</v>
      </c>
      <c r="W84" s="552">
        <v>11</v>
      </c>
      <c r="X84" s="66"/>
      <c r="Y84" s="66"/>
      <c r="Z84" s="66"/>
      <c r="AA84" s="66"/>
      <c r="AB84" s="66"/>
    </row>
    <row r="85" spans="2:28" x14ac:dyDescent="0.35">
      <c r="B85" s="543"/>
      <c r="C85" s="553">
        <v>2009</v>
      </c>
      <c r="D85" s="554">
        <v>1</v>
      </c>
      <c r="E85" s="554">
        <v>1</v>
      </c>
      <c r="F85" s="554">
        <v>11</v>
      </c>
      <c r="G85" s="554"/>
      <c r="H85" s="554"/>
      <c r="I85" s="554"/>
      <c r="J85" s="554"/>
      <c r="K85" s="554"/>
      <c r="L85" s="554"/>
      <c r="M85" s="554"/>
      <c r="N85" s="554"/>
      <c r="O85" s="554"/>
      <c r="P85" s="543"/>
      <c r="Q85" s="543"/>
      <c r="R85" s="550" t="s">
        <v>376</v>
      </c>
      <c r="S85" s="551">
        <f t="shared" si="12"/>
        <v>0</v>
      </c>
      <c r="T85" s="551">
        <f t="shared" si="13"/>
        <v>0</v>
      </c>
      <c r="U85" s="551">
        <f t="shared" si="14"/>
        <v>0</v>
      </c>
      <c r="V85" s="551">
        <f t="shared" si="15"/>
        <v>0</v>
      </c>
      <c r="W85" s="552">
        <v>0</v>
      </c>
      <c r="X85" s="66"/>
      <c r="Y85" s="66"/>
      <c r="Z85" s="66"/>
      <c r="AA85" s="66"/>
      <c r="AB85" s="66"/>
    </row>
    <row r="86" spans="2:28" x14ac:dyDescent="0.35">
      <c r="B86" s="543"/>
      <c r="C86" s="553">
        <v>2010</v>
      </c>
      <c r="D86" s="554"/>
      <c r="E86" s="554"/>
      <c r="F86" s="554"/>
      <c r="G86" s="554"/>
      <c r="H86" s="554"/>
      <c r="I86" s="554"/>
      <c r="J86" s="554"/>
      <c r="K86" s="554"/>
      <c r="L86" s="554"/>
      <c r="M86" s="554"/>
      <c r="N86" s="555">
        <v>85</v>
      </c>
      <c r="O86" s="555">
        <v>996</v>
      </c>
      <c r="P86" s="543"/>
      <c r="Q86" s="543"/>
      <c r="R86" s="550" t="s">
        <v>377</v>
      </c>
      <c r="S86" s="551">
        <f t="shared" si="12"/>
        <v>4021</v>
      </c>
      <c r="T86" s="551">
        <f t="shared" si="13"/>
        <v>996</v>
      </c>
      <c r="U86" s="551">
        <f t="shared" si="14"/>
        <v>1100</v>
      </c>
      <c r="V86" s="551">
        <f t="shared" si="15"/>
        <v>1100</v>
      </c>
      <c r="W86" s="552">
        <v>1100</v>
      </c>
      <c r="X86" s="66"/>
      <c r="Y86" s="66"/>
      <c r="Z86" s="66"/>
      <c r="AA86" s="66"/>
      <c r="AB86" s="66"/>
    </row>
    <row r="87" spans="2:28" x14ac:dyDescent="0.35">
      <c r="B87" s="543"/>
      <c r="C87" s="553">
        <v>2011</v>
      </c>
      <c r="D87" s="555">
        <v>826</v>
      </c>
      <c r="E87" s="555">
        <v>1100</v>
      </c>
      <c r="F87" s="555">
        <v>809</v>
      </c>
      <c r="G87" s="555">
        <v>205</v>
      </c>
      <c r="H87" s="554"/>
      <c r="I87" s="554"/>
      <c r="J87" s="554"/>
      <c r="K87" s="554"/>
      <c r="L87" s="554"/>
      <c r="M87" s="554"/>
      <c r="N87" s="554"/>
      <c r="O87" s="554"/>
      <c r="P87" s="543"/>
      <c r="Q87" s="543"/>
      <c r="R87" s="550" t="s">
        <v>959</v>
      </c>
      <c r="S87" s="551">
        <f t="shared" si="12"/>
        <v>36</v>
      </c>
      <c r="T87" s="551">
        <f t="shared" si="13"/>
        <v>0</v>
      </c>
      <c r="U87" s="551">
        <f t="shared" si="14"/>
        <v>36</v>
      </c>
      <c r="V87" s="551">
        <f t="shared" si="15"/>
        <v>36</v>
      </c>
      <c r="W87" s="552">
        <v>36</v>
      </c>
      <c r="X87" s="66"/>
      <c r="Y87" s="66"/>
      <c r="Z87" s="66"/>
      <c r="AA87" s="66"/>
      <c r="AB87" s="66"/>
    </row>
    <row r="88" spans="2:28" x14ac:dyDescent="0.35">
      <c r="B88" s="543"/>
      <c r="C88" s="553">
        <v>2012</v>
      </c>
      <c r="D88" s="554"/>
      <c r="E88" s="554">
        <v>36</v>
      </c>
      <c r="F88" s="554"/>
      <c r="G88" s="554"/>
      <c r="H88" s="554"/>
      <c r="I88" s="554"/>
      <c r="J88" s="554"/>
      <c r="K88" s="554"/>
      <c r="L88" s="554"/>
      <c r="M88" s="554"/>
      <c r="N88" s="555">
        <v>27</v>
      </c>
      <c r="O88" s="555">
        <v>270</v>
      </c>
      <c r="P88" s="543"/>
      <c r="Q88" s="543"/>
      <c r="R88" s="550" t="s">
        <v>938</v>
      </c>
      <c r="S88" s="551">
        <f t="shared" si="12"/>
        <v>1237</v>
      </c>
      <c r="T88" s="551">
        <f t="shared" si="13"/>
        <v>270</v>
      </c>
      <c r="U88" s="551">
        <f t="shared" si="14"/>
        <v>366</v>
      </c>
      <c r="V88" s="551">
        <f t="shared" si="15"/>
        <v>366</v>
      </c>
      <c r="W88" s="552">
        <v>366</v>
      </c>
      <c r="X88" s="66"/>
      <c r="Y88" s="66"/>
      <c r="Z88" s="66"/>
      <c r="AA88" s="66"/>
      <c r="AB88" s="66"/>
    </row>
    <row r="89" spans="2:28" x14ac:dyDescent="0.35">
      <c r="B89" s="543"/>
      <c r="C89" s="553">
        <v>2013</v>
      </c>
      <c r="D89" s="555">
        <v>340</v>
      </c>
      <c r="E89" s="555">
        <v>166</v>
      </c>
      <c r="F89" s="555">
        <v>366</v>
      </c>
      <c r="G89" s="555">
        <v>68</v>
      </c>
      <c r="H89" s="555"/>
      <c r="I89" s="554"/>
      <c r="J89" s="554"/>
      <c r="K89" s="554"/>
      <c r="L89" s="554"/>
      <c r="M89" s="554"/>
      <c r="N89" s="554"/>
      <c r="O89" s="554"/>
      <c r="P89" s="543"/>
      <c r="Q89" s="543"/>
      <c r="R89" s="552"/>
      <c r="S89" s="557"/>
      <c r="T89" s="557"/>
      <c r="U89" s="557"/>
      <c r="V89" s="557"/>
      <c r="W89" s="552"/>
      <c r="X89" s="66"/>
      <c r="Y89" s="66"/>
      <c r="Z89" s="66"/>
      <c r="AA89" s="66"/>
      <c r="AB89" s="66"/>
    </row>
    <row r="90" spans="2:28" x14ac:dyDescent="0.35">
      <c r="B90" s="543"/>
      <c r="C90" s="558"/>
      <c r="D90" s="559"/>
      <c r="E90" s="559"/>
      <c r="F90" s="559"/>
      <c r="G90" s="559"/>
      <c r="H90" s="559"/>
      <c r="I90" s="559"/>
      <c r="J90" s="559"/>
      <c r="K90" s="559"/>
      <c r="L90" s="559"/>
      <c r="M90" s="559"/>
      <c r="N90" s="559"/>
      <c r="O90" s="559"/>
      <c r="P90" s="543"/>
      <c r="Q90" s="543"/>
      <c r="R90" s="552"/>
      <c r="S90" s="552"/>
      <c r="T90" s="552"/>
      <c r="U90" s="552"/>
      <c r="V90" s="552"/>
      <c r="W90" s="552"/>
      <c r="X90" s="66"/>
      <c r="Y90" s="66"/>
      <c r="Z90" s="66"/>
      <c r="AA90" s="66"/>
      <c r="AB90" s="66"/>
    </row>
    <row r="91" spans="2:28" x14ac:dyDescent="0.35">
      <c r="B91" s="66"/>
      <c r="C91" s="116"/>
      <c r="D91" s="125"/>
      <c r="E91" s="125"/>
      <c r="F91" s="125"/>
      <c r="G91" s="125"/>
      <c r="H91" s="125"/>
      <c r="I91" s="125"/>
      <c r="J91" s="125"/>
      <c r="K91" s="125"/>
      <c r="L91" s="125"/>
      <c r="M91" s="125"/>
      <c r="N91" s="125"/>
      <c r="O91" s="125"/>
      <c r="R91" s="306"/>
      <c r="S91" s="306"/>
      <c r="T91" s="306"/>
      <c r="U91" s="306"/>
      <c r="V91" s="306"/>
      <c r="W91" s="306"/>
    </row>
    <row r="92" spans="2:28" x14ac:dyDescent="0.35">
      <c r="B92" s="66"/>
      <c r="C92" s="66"/>
      <c r="D92" s="71"/>
      <c r="E92" s="71"/>
      <c r="F92" s="71"/>
      <c r="G92" s="71"/>
      <c r="H92" s="71"/>
      <c r="I92" s="71"/>
      <c r="J92" s="71"/>
      <c r="K92" s="71"/>
      <c r="L92" s="71"/>
      <c r="M92" s="71"/>
      <c r="N92" s="71"/>
      <c r="O92" s="71"/>
      <c r="R92" s="306"/>
      <c r="S92" s="306"/>
      <c r="T92" s="306"/>
      <c r="U92" s="306"/>
      <c r="V92" s="306"/>
      <c r="W92" s="306"/>
    </row>
    <row r="93" spans="2:28" x14ac:dyDescent="0.35">
      <c r="B93" s="66"/>
      <c r="C93" s="66"/>
      <c r="D93" s="71"/>
      <c r="E93" s="71"/>
      <c r="F93" s="71"/>
      <c r="G93" s="71"/>
      <c r="H93" s="71"/>
      <c r="I93" s="71"/>
      <c r="J93" s="71"/>
      <c r="K93" s="71"/>
      <c r="L93" s="71"/>
      <c r="M93" s="71"/>
      <c r="N93" s="71"/>
      <c r="O93" s="71"/>
      <c r="R93" s="306"/>
      <c r="S93" s="306"/>
      <c r="T93" s="306"/>
      <c r="U93" s="306"/>
      <c r="V93" s="306"/>
      <c r="W93" s="306"/>
    </row>
    <row r="94" spans="2:28" x14ac:dyDescent="0.35">
      <c r="B94" s="66"/>
      <c r="C94" s="66"/>
      <c r="D94" s="71"/>
      <c r="E94" s="71"/>
      <c r="F94" s="71"/>
      <c r="G94" s="71"/>
      <c r="H94" s="71"/>
      <c r="I94" s="71"/>
      <c r="J94" s="71"/>
      <c r="K94" s="71"/>
      <c r="L94" s="71"/>
      <c r="M94" s="71"/>
      <c r="N94" s="71"/>
      <c r="O94" s="71"/>
      <c r="R94" s="306"/>
      <c r="S94" s="306"/>
      <c r="T94" s="306"/>
      <c r="U94" s="306"/>
      <c r="V94" s="306"/>
      <c r="W94" s="306"/>
    </row>
    <row r="95" spans="2:28" x14ac:dyDescent="0.35">
      <c r="B95" s="66"/>
      <c r="C95" s="66"/>
      <c r="D95" s="71"/>
      <c r="E95" s="71"/>
      <c r="F95" s="71"/>
      <c r="G95" s="71"/>
      <c r="H95" s="71"/>
      <c r="I95" s="71"/>
      <c r="J95" s="71"/>
      <c r="K95" s="71"/>
      <c r="L95" s="71"/>
      <c r="M95" s="71"/>
      <c r="N95" s="71"/>
      <c r="O95" s="71"/>
      <c r="R95" s="306"/>
      <c r="S95" s="306"/>
      <c r="T95" s="306"/>
      <c r="U95" s="306"/>
      <c r="V95" s="306"/>
      <c r="W95" s="306"/>
    </row>
    <row r="96" spans="2:28" x14ac:dyDescent="0.35">
      <c r="B96" s="66"/>
      <c r="C96" s="66"/>
      <c r="D96" s="71"/>
      <c r="E96" s="71"/>
      <c r="F96" s="71"/>
      <c r="G96" s="71"/>
      <c r="H96" s="71"/>
      <c r="I96" s="71"/>
      <c r="J96" s="71"/>
      <c r="K96" s="71"/>
      <c r="L96" s="71"/>
      <c r="M96" s="71"/>
      <c r="N96" s="71"/>
      <c r="O96" s="71"/>
      <c r="R96" s="306"/>
      <c r="S96" s="306"/>
      <c r="T96" s="306"/>
      <c r="U96" s="306"/>
      <c r="V96" s="306"/>
      <c r="W96" s="306"/>
    </row>
    <row r="97" spans="2:23" x14ac:dyDescent="0.35">
      <c r="B97" s="66"/>
      <c r="C97" s="66"/>
      <c r="D97" s="71"/>
      <c r="E97" s="71"/>
      <c r="F97" s="71"/>
      <c r="G97" s="71"/>
      <c r="H97" s="71"/>
      <c r="I97" s="71"/>
      <c r="J97" s="71"/>
      <c r="K97" s="71"/>
      <c r="L97" s="71"/>
      <c r="M97" s="71"/>
      <c r="N97" s="71"/>
      <c r="O97" s="71"/>
      <c r="R97" s="306"/>
      <c r="S97" s="306"/>
      <c r="T97" s="306"/>
      <c r="U97" s="306"/>
      <c r="V97" s="306"/>
      <c r="W97" s="306"/>
    </row>
    <row r="98" spans="2:23" x14ac:dyDescent="0.35">
      <c r="B98" s="66"/>
      <c r="C98" s="66"/>
      <c r="D98" s="71"/>
      <c r="E98" s="71"/>
      <c r="F98" s="71"/>
      <c r="G98" s="71"/>
      <c r="H98" s="71"/>
      <c r="I98" s="71"/>
      <c r="J98" s="71"/>
      <c r="K98" s="71"/>
      <c r="L98" s="71"/>
      <c r="M98" s="71"/>
      <c r="N98" s="71"/>
      <c r="O98" s="71"/>
      <c r="R98" s="306"/>
      <c r="S98" s="306"/>
      <c r="T98" s="306"/>
      <c r="U98" s="306"/>
      <c r="V98" s="306"/>
      <c r="W98" s="306"/>
    </row>
    <row r="99" spans="2:23" x14ac:dyDescent="0.35">
      <c r="B99" s="66"/>
      <c r="C99" s="66"/>
      <c r="D99" s="71"/>
      <c r="E99" s="71"/>
      <c r="F99" s="71"/>
      <c r="G99" s="71"/>
      <c r="H99" s="71"/>
      <c r="I99" s="71"/>
      <c r="J99" s="71"/>
      <c r="K99" s="71"/>
      <c r="L99" s="71"/>
      <c r="M99" s="71"/>
      <c r="N99" s="71"/>
      <c r="O99" s="71"/>
      <c r="R99" s="306"/>
      <c r="S99" s="306"/>
      <c r="T99" s="306"/>
      <c r="U99" s="306"/>
      <c r="V99" s="306"/>
      <c r="W99" s="306"/>
    </row>
    <row r="100" spans="2:23" x14ac:dyDescent="0.35">
      <c r="B100" s="66"/>
      <c r="C100" s="66"/>
      <c r="D100" s="71"/>
      <c r="E100" s="71"/>
      <c r="F100" s="71"/>
      <c r="G100" s="71"/>
      <c r="H100" s="71"/>
      <c r="I100" s="71"/>
      <c r="J100" s="71"/>
      <c r="K100" s="71"/>
      <c r="L100" s="71"/>
      <c r="M100" s="71"/>
      <c r="N100" s="71"/>
      <c r="O100" s="71"/>
      <c r="R100" s="306"/>
      <c r="S100" s="306"/>
      <c r="T100" s="306"/>
      <c r="U100" s="306"/>
      <c r="V100" s="306"/>
      <c r="W100" s="306"/>
    </row>
    <row r="101" spans="2:23" x14ac:dyDescent="0.35">
      <c r="B101" s="66"/>
      <c r="C101" s="66"/>
      <c r="D101" s="66"/>
      <c r="E101" s="66"/>
      <c r="F101" s="66"/>
      <c r="G101" s="66"/>
      <c r="H101" s="66"/>
      <c r="I101" s="66"/>
      <c r="J101" s="66"/>
      <c r="K101" s="66"/>
      <c r="L101" s="66"/>
      <c r="M101" s="66"/>
      <c r="N101" s="66"/>
    </row>
    <row r="102" spans="2:23" x14ac:dyDescent="0.35">
      <c r="B102" s="66"/>
      <c r="C102" s="66"/>
      <c r="D102" s="66"/>
      <c r="E102" s="66"/>
      <c r="F102" s="66"/>
      <c r="G102" s="66"/>
      <c r="H102" s="66"/>
      <c r="I102" s="66"/>
      <c r="J102" s="66"/>
      <c r="K102" s="66"/>
      <c r="L102" s="66"/>
      <c r="M102" s="66"/>
      <c r="N102" s="66"/>
    </row>
    <row r="103" spans="2:23" x14ac:dyDescent="0.35">
      <c r="B103" s="66"/>
      <c r="C103" s="66"/>
      <c r="D103" s="66"/>
      <c r="E103" s="66"/>
      <c r="F103" s="66"/>
      <c r="G103" s="66"/>
      <c r="H103" s="66"/>
      <c r="I103" s="66"/>
      <c r="J103" s="66"/>
      <c r="K103" s="66"/>
      <c r="L103" s="66"/>
      <c r="M103" s="66"/>
      <c r="N103" s="66"/>
    </row>
    <row r="104" spans="2:23" x14ac:dyDescent="0.35">
      <c r="B104" s="66"/>
      <c r="C104" s="66"/>
      <c r="D104" s="66"/>
      <c r="E104" s="66"/>
      <c r="F104" s="66"/>
      <c r="G104" s="66"/>
      <c r="H104" s="66"/>
      <c r="I104" s="66"/>
      <c r="J104" s="66"/>
      <c r="K104" s="66"/>
      <c r="L104" s="66"/>
      <c r="M104" s="66"/>
      <c r="N104" s="66"/>
    </row>
    <row r="105" spans="2:23" x14ac:dyDescent="0.35">
      <c r="B105" s="66"/>
      <c r="C105" s="66"/>
      <c r="D105" s="66"/>
      <c r="E105" s="66"/>
      <c r="F105" s="66"/>
      <c r="G105" s="66"/>
      <c r="H105" s="66"/>
      <c r="I105" s="66"/>
      <c r="J105" s="66"/>
      <c r="K105" s="66"/>
      <c r="L105" s="66"/>
      <c r="M105" s="66"/>
      <c r="N105" s="66"/>
    </row>
    <row r="106" spans="2:23" x14ac:dyDescent="0.35">
      <c r="B106" s="66"/>
      <c r="C106" s="66"/>
      <c r="D106" s="66"/>
      <c r="E106" s="66"/>
      <c r="F106" s="66"/>
      <c r="G106" s="66"/>
      <c r="H106" s="66"/>
      <c r="I106" s="66"/>
      <c r="J106" s="66"/>
      <c r="K106" s="66"/>
      <c r="L106" s="66"/>
      <c r="M106" s="66"/>
      <c r="N106" s="66"/>
    </row>
    <row r="107" spans="2:23" x14ac:dyDescent="0.35">
      <c r="B107" s="66"/>
      <c r="C107" s="66"/>
      <c r="D107" s="66"/>
      <c r="E107" s="66"/>
      <c r="F107" s="66"/>
      <c r="G107" s="66"/>
      <c r="H107" s="66"/>
      <c r="I107" s="66"/>
      <c r="J107" s="66"/>
      <c r="K107" s="66"/>
      <c r="L107" s="66"/>
      <c r="M107" s="66"/>
      <c r="N107" s="66"/>
    </row>
    <row r="108" spans="2:23" x14ac:dyDescent="0.35">
      <c r="B108" s="66"/>
      <c r="C108" s="66"/>
      <c r="D108" s="66"/>
      <c r="E108" s="66"/>
      <c r="F108" s="66"/>
      <c r="G108" s="66"/>
      <c r="H108" s="66"/>
      <c r="I108" s="66"/>
      <c r="J108" s="66"/>
      <c r="K108" s="66"/>
      <c r="L108" s="66"/>
      <c r="M108" s="66"/>
      <c r="N108" s="66"/>
    </row>
    <row r="109" spans="2:23" x14ac:dyDescent="0.35">
      <c r="B109" s="66"/>
      <c r="C109" s="66"/>
      <c r="D109" s="66"/>
      <c r="E109" s="66"/>
      <c r="F109" s="66"/>
      <c r="G109" s="66"/>
      <c r="H109" s="66"/>
      <c r="I109" s="66"/>
      <c r="J109" s="66"/>
      <c r="K109" s="66"/>
      <c r="L109" s="66"/>
      <c r="M109" s="66"/>
      <c r="N109" s="66"/>
    </row>
    <row r="110" spans="2:23" x14ac:dyDescent="0.35">
      <c r="B110" s="66"/>
      <c r="C110" s="66"/>
      <c r="D110" s="66"/>
      <c r="E110" s="66"/>
      <c r="F110" s="66"/>
      <c r="G110" s="66"/>
      <c r="H110" s="66"/>
      <c r="I110" s="66"/>
      <c r="J110" s="66"/>
      <c r="K110" s="66"/>
      <c r="L110" s="66"/>
      <c r="M110" s="66"/>
      <c r="N110" s="66"/>
    </row>
    <row r="111" spans="2:23" x14ac:dyDescent="0.35">
      <c r="B111" s="66"/>
      <c r="C111" s="66"/>
      <c r="D111" s="66"/>
      <c r="E111" s="66"/>
      <c r="F111" s="66"/>
      <c r="G111" s="66"/>
      <c r="H111" s="66"/>
      <c r="I111" s="66"/>
      <c r="J111" s="66"/>
      <c r="K111" s="66"/>
      <c r="L111" s="66"/>
      <c r="M111" s="66"/>
      <c r="N111" s="66"/>
    </row>
    <row r="112" spans="2:23" x14ac:dyDescent="0.35">
      <c r="B112" s="66"/>
      <c r="C112" s="66"/>
      <c r="D112" s="66"/>
      <c r="E112" s="66"/>
      <c r="F112" s="66"/>
      <c r="G112" s="66"/>
      <c r="H112" s="66"/>
      <c r="I112" s="66"/>
      <c r="J112" s="66"/>
      <c r="K112" s="66"/>
      <c r="L112" s="66"/>
      <c r="M112" s="66"/>
      <c r="N112" s="66"/>
    </row>
    <row r="113" spans="2:14" x14ac:dyDescent="0.35">
      <c r="B113" s="66"/>
      <c r="C113" s="66"/>
      <c r="D113" s="66"/>
      <c r="E113" s="66"/>
      <c r="F113" s="66"/>
      <c r="G113" s="66"/>
      <c r="H113" s="66"/>
      <c r="I113" s="66"/>
      <c r="J113" s="66"/>
      <c r="K113" s="66"/>
      <c r="L113" s="66"/>
      <c r="M113" s="66"/>
      <c r="N113" s="66"/>
    </row>
    <row r="114" spans="2:14" x14ac:dyDescent="0.35">
      <c r="B114" s="66"/>
      <c r="C114" s="66"/>
      <c r="D114" s="66"/>
      <c r="E114" s="66"/>
      <c r="F114" s="66"/>
      <c r="G114" s="66"/>
      <c r="H114" s="66"/>
      <c r="I114" s="66"/>
      <c r="J114" s="66"/>
      <c r="K114" s="66"/>
      <c r="L114" s="66"/>
      <c r="M114" s="66"/>
      <c r="N114" s="66"/>
    </row>
    <row r="115" spans="2:14" x14ac:dyDescent="0.35">
      <c r="B115" s="66"/>
      <c r="C115" s="66"/>
      <c r="D115" s="66"/>
      <c r="E115" s="66"/>
      <c r="F115" s="66"/>
      <c r="G115" s="66"/>
      <c r="H115" s="66"/>
      <c r="I115" s="66"/>
      <c r="J115" s="66"/>
      <c r="K115" s="66"/>
      <c r="L115" s="66"/>
      <c r="M115" s="66"/>
      <c r="N115" s="66"/>
    </row>
    <row r="116" spans="2:14" x14ac:dyDescent="0.35">
      <c r="B116" s="66"/>
      <c r="C116" s="66"/>
      <c r="D116" s="66"/>
      <c r="E116" s="66"/>
      <c r="F116" s="66"/>
      <c r="G116" s="66"/>
      <c r="H116" s="66"/>
      <c r="I116" s="66"/>
      <c r="J116" s="66"/>
      <c r="K116" s="66"/>
      <c r="L116" s="66"/>
      <c r="M116" s="66"/>
      <c r="N116" s="66"/>
    </row>
    <row r="117" spans="2:14" x14ac:dyDescent="0.35">
      <c r="B117" s="66"/>
      <c r="C117" s="66"/>
      <c r="D117" s="66"/>
      <c r="E117" s="66"/>
      <c r="F117" s="66"/>
      <c r="G117" s="66"/>
      <c r="H117" s="66"/>
      <c r="I117" s="66"/>
      <c r="J117" s="66"/>
      <c r="K117" s="66"/>
      <c r="L117" s="66"/>
      <c r="M117" s="66"/>
      <c r="N117" s="66"/>
    </row>
    <row r="118" spans="2:14" x14ac:dyDescent="0.35">
      <c r="B118" s="66"/>
      <c r="C118" s="66"/>
      <c r="D118" s="66"/>
      <c r="E118" s="66"/>
      <c r="F118" s="66"/>
      <c r="G118" s="66"/>
      <c r="H118" s="66"/>
      <c r="I118" s="66"/>
      <c r="J118" s="66"/>
      <c r="K118" s="66"/>
      <c r="L118" s="66"/>
      <c r="M118" s="66"/>
      <c r="N118" s="66"/>
    </row>
    <row r="119" spans="2:14" x14ac:dyDescent="0.35">
      <c r="B119" s="66"/>
      <c r="C119" s="66"/>
      <c r="D119" s="66"/>
      <c r="E119" s="66"/>
      <c r="F119" s="66"/>
      <c r="G119" s="66"/>
      <c r="H119" s="66"/>
      <c r="I119" s="66"/>
      <c r="J119" s="66"/>
      <c r="K119" s="66"/>
      <c r="L119" s="66"/>
      <c r="M119" s="66"/>
      <c r="N119" s="66"/>
    </row>
    <row r="120" spans="2:14" x14ac:dyDescent="0.35">
      <c r="B120" s="66"/>
      <c r="C120" s="66"/>
      <c r="D120" s="66"/>
      <c r="E120" s="66"/>
      <c r="F120" s="66"/>
      <c r="G120" s="66"/>
      <c r="H120" s="66"/>
      <c r="I120" s="66"/>
      <c r="J120" s="66"/>
      <c r="K120" s="66"/>
      <c r="L120" s="66"/>
      <c r="M120" s="66"/>
      <c r="N120" s="66"/>
    </row>
    <row r="121" spans="2:14" x14ac:dyDescent="0.35">
      <c r="B121" s="66"/>
      <c r="C121" s="66"/>
      <c r="D121" s="66"/>
      <c r="E121" s="66"/>
      <c r="F121" s="66"/>
      <c r="G121" s="66"/>
      <c r="H121" s="66"/>
      <c r="I121" s="66"/>
      <c r="J121" s="66"/>
      <c r="K121" s="66"/>
      <c r="L121" s="66"/>
      <c r="M121" s="66"/>
      <c r="N121" s="66"/>
    </row>
    <row r="122" spans="2:14" x14ac:dyDescent="0.35">
      <c r="B122" s="66"/>
      <c r="C122" s="66"/>
      <c r="D122" s="66"/>
      <c r="E122" s="66"/>
      <c r="F122" s="66"/>
      <c r="G122" s="66"/>
      <c r="H122" s="66"/>
      <c r="I122" s="66"/>
      <c r="J122" s="66"/>
      <c r="K122" s="66"/>
      <c r="L122" s="66"/>
      <c r="M122" s="66"/>
      <c r="N122" s="66"/>
    </row>
    <row r="123" spans="2:14" x14ac:dyDescent="0.35">
      <c r="B123" s="66"/>
      <c r="C123" s="66"/>
      <c r="D123" s="66"/>
      <c r="E123" s="66"/>
      <c r="F123" s="66"/>
      <c r="G123" s="66"/>
      <c r="H123" s="66"/>
      <c r="I123" s="66"/>
      <c r="J123" s="66"/>
      <c r="K123" s="66"/>
      <c r="L123" s="66"/>
      <c r="M123" s="66"/>
      <c r="N123" s="66"/>
    </row>
    <row r="124" spans="2:14" x14ac:dyDescent="0.35">
      <c r="B124" s="66"/>
      <c r="C124" s="66"/>
      <c r="D124" s="66"/>
      <c r="E124" s="66"/>
      <c r="F124" s="66"/>
      <c r="G124" s="66"/>
      <c r="H124" s="66"/>
      <c r="I124" s="66"/>
      <c r="J124" s="66"/>
      <c r="K124" s="66"/>
      <c r="L124" s="66"/>
      <c r="M124" s="66"/>
      <c r="N124" s="66"/>
    </row>
    <row r="125" spans="2:14" x14ac:dyDescent="0.35">
      <c r="B125" s="66"/>
      <c r="C125" s="66"/>
      <c r="D125" s="66"/>
      <c r="E125" s="66"/>
      <c r="F125" s="66"/>
      <c r="G125" s="66"/>
      <c r="H125" s="66"/>
      <c r="I125" s="66"/>
      <c r="J125" s="66"/>
      <c r="K125" s="66"/>
      <c r="L125" s="66"/>
      <c r="M125" s="66"/>
      <c r="N125" s="66"/>
    </row>
    <row r="126" spans="2:14" x14ac:dyDescent="0.35">
      <c r="B126" s="66"/>
      <c r="C126" s="66"/>
      <c r="D126" s="66"/>
      <c r="E126" s="66"/>
      <c r="F126" s="66"/>
      <c r="G126" s="66"/>
      <c r="H126" s="66"/>
      <c r="I126" s="66"/>
      <c r="J126" s="66"/>
      <c r="K126" s="66"/>
      <c r="L126" s="66"/>
      <c r="M126" s="66"/>
      <c r="N126" s="66"/>
    </row>
    <row r="127" spans="2:14" x14ac:dyDescent="0.35">
      <c r="B127" s="66"/>
      <c r="C127" s="66"/>
      <c r="D127" s="66"/>
      <c r="E127" s="66"/>
      <c r="F127" s="66"/>
      <c r="G127" s="66"/>
      <c r="H127" s="66"/>
      <c r="I127" s="66"/>
      <c r="J127" s="66"/>
      <c r="K127" s="66"/>
      <c r="L127" s="66"/>
      <c r="M127" s="66"/>
      <c r="N127" s="66"/>
    </row>
    <row r="128" spans="2:14" x14ac:dyDescent="0.35">
      <c r="B128" s="66"/>
      <c r="C128" s="66"/>
      <c r="D128" s="66"/>
      <c r="E128" s="66"/>
      <c r="F128" s="66"/>
      <c r="G128" s="66"/>
      <c r="H128" s="66"/>
      <c r="I128" s="66"/>
      <c r="J128" s="66"/>
      <c r="K128" s="66"/>
      <c r="L128" s="66"/>
      <c r="M128" s="66"/>
      <c r="N128" s="66"/>
    </row>
    <row r="129" spans="2:14" x14ac:dyDescent="0.35">
      <c r="B129" s="66"/>
      <c r="C129" s="66"/>
      <c r="D129" s="66"/>
      <c r="E129" s="66"/>
      <c r="F129" s="66"/>
      <c r="G129" s="66"/>
      <c r="H129" s="66"/>
      <c r="I129" s="66"/>
      <c r="J129" s="66"/>
      <c r="K129" s="66"/>
      <c r="L129" s="66"/>
      <c r="M129" s="66"/>
      <c r="N129" s="66"/>
    </row>
    <row r="130" spans="2:14" x14ac:dyDescent="0.35">
      <c r="B130" s="66"/>
      <c r="C130" s="66"/>
      <c r="D130" s="66"/>
      <c r="E130" s="66"/>
      <c r="F130" s="66"/>
      <c r="G130" s="66"/>
      <c r="H130" s="66"/>
      <c r="I130" s="66"/>
      <c r="J130" s="66"/>
      <c r="K130" s="66"/>
      <c r="L130" s="66"/>
      <c r="M130" s="66"/>
      <c r="N130" s="66"/>
    </row>
    <row r="131" spans="2:14" x14ac:dyDescent="0.35">
      <c r="B131" s="66"/>
      <c r="C131" s="66"/>
      <c r="D131" s="66"/>
      <c r="E131" s="66"/>
      <c r="F131" s="66"/>
      <c r="G131" s="66"/>
      <c r="H131" s="66"/>
      <c r="I131" s="66"/>
      <c r="J131" s="66"/>
      <c r="K131" s="66"/>
      <c r="L131" s="66"/>
      <c r="M131" s="66"/>
      <c r="N131" s="66"/>
    </row>
    <row r="132" spans="2:14" x14ac:dyDescent="0.35">
      <c r="B132" s="66"/>
      <c r="C132" s="66"/>
      <c r="D132" s="66"/>
      <c r="E132" s="66"/>
      <c r="F132" s="66"/>
      <c r="G132" s="66"/>
      <c r="H132" s="66"/>
      <c r="I132" s="66"/>
      <c r="J132" s="66"/>
      <c r="K132" s="66"/>
      <c r="L132" s="66"/>
      <c r="M132" s="66"/>
      <c r="N132" s="66"/>
    </row>
    <row r="133" spans="2:14" x14ac:dyDescent="0.35">
      <c r="B133" s="66"/>
      <c r="C133" s="66"/>
      <c r="D133" s="66"/>
      <c r="E133" s="66"/>
      <c r="F133" s="66"/>
      <c r="G133" s="66"/>
      <c r="H133" s="66"/>
      <c r="I133" s="66"/>
      <c r="J133" s="66"/>
      <c r="K133" s="66"/>
      <c r="L133" s="66"/>
      <c r="M133" s="66"/>
      <c r="N133" s="66"/>
    </row>
    <row r="134" spans="2:14" x14ac:dyDescent="0.35">
      <c r="B134" s="66"/>
      <c r="C134" s="66"/>
      <c r="D134" s="66"/>
      <c r="E134" s="66"/>
      <c r="F134" s="66"/>
      <c r="G134" s="66"/>
      <c r="H134" s="66"/>
      <c r="I134" s="66"/>
      <c r="J134" s="66"/>
      <c r="K134" s="66"/>
      <c r="L134" s="66"/>
      <c r="M134" s="66"/>
      <c r="N134" s="66"/>
    </row>
    <row r="135" spans="2:14" x14ac:dyDescent="0.35">
      <c r="B135" s="66"/>
      <c r="C135" s="66"/>
      <c r="D135" s="66"/>
      <c r="E135" s="66"/>
      <c r="F135" s="66"/>
      <c r="G135" s="66"/>
      <c r="H135" s="66"/>
      <c r="I135" s="66"/>
      <c r="J135" s="66"/>
      <c r="K135" s="66"/>
      <c r="L135" s="66"/>
      <c r="M135" s="66"/>
      <c r="N135" s="66"/>
    </row>
    <row r="136" spans="2:14" x14ac:dyDescent="0.35">
      <c r="B136" s="66"/>
      <c r="C136" s="66"/>
      <c r="D136" s="66"/>
      <c r="E136" s="66"/>
      <c r="F136" s="66"/>
      <c r="G136" s="66"/>
      <c r="H136" s="66"/>
      <c r="I136" s="66"/>
      <c r="J136" s="66"/>
      <c r="K136" s="66"/>
      <c r="L136" s="66"/>
      <c r="M136" s="66"/>
      <c r="N136" s="66"/>
    </row>
    <row r="137" spans="2:14" x14ac:dyDescent="0.35">
      <c r="B137" s="66"/>
      <c r="C137" s="66"/>
      <c r="D137" s="66"/>
      <c r="E137" s="66"/>
      <c r="F137" s="66"/>
      <c r="G137" s="66"/>
      <c r="H137" s="66"/>
      <c r="I137" s="66"/>
      <c r="J137" s="66"/>
      <c r="K137" s="66"/>
      <c r="L137" s="66"/>
      <c r="M137" s="66"/>
      <c r="N137" s="66"/>
    </row>
    <row r="138" spans="2:14" x14ac:dyDescent="0.35">
      <c r="B138" s="66"/>
      <c r="C138" s="66"/>
      <c r="D138" s="66"/>
      <c r="E138" s="66"/>
      <c r="F138" s="66"/>
      <c r="G138" s="66"/>
      <c r="H138" s="66"/>
      <c r="I138" s="66"/>
      <c r="J138" s="66"/>
      <c r="K138" s="66"/>
      <c r="L138" s="66"/>
      <c r="M138" s="66"/>
      <c r="N138" s="66"/>
    </row>
    <row r="139" spans="2:14" x14ac:dyDescent="0.35">
      <c r="B139" s="66"/>
      <c r="C139" s="66"/>
      <c r="D139" s="66"/>
      <c r="E139" s="66"/>
      <c r="F139" s="66"/>
      <c r="G139" s="66"/>
      <c r="H139" s="66"/>
      <c r="I139" s="66"/>
      <c r="J139" s="66"/>
      <c r="K139" s="66"/>
      <c r="L139" s="66"/>
      <c r="M139" s="66"/>
      <c r="N139" s="66"/>
    </row>
    <row r="140" spans="2:14" x14ac:dyDescent="0.35">
      <c r="B140" s="66"/>
      <c r="C140" s="66"/>
      <c r="D140" s="66"/>
      <c r="E140" s="66"/>
      <c r="F140" s="66"/>
      <c r="G140" s="66"/>
      <c r="H140" s="66"/>
      <c r="I140" s="66"/>
      <c r="J140" s="66"/>
      <c r="K140" s="66"/>
      <c r="L140" s="66"/>
      <c r="M140" s="66"/>
      <c r="N140" s="66"/>
    </row>
    <row r="141" spans="2:14" x14ac:dyDescent="0.35">
      <c r="B141" s="66"/>
      <c r="C141" s="66"/>
      <c r="D141" s="66"/>
      <c r="E141" s="66"/>
      <c r="F141" s="66"/>
      <c r="G141" s="66"/>
      <c r="H141" s="66"/>
      <c r="I141" s="66"/>
      <c r="J141" s="66"/>
      <c r="K141" s="66"/>
      <c r="L141" s="66"/>
      <c r="M141" s="66"/>
      <c r="N141" s="66"/>
    </row>
    <row r="142" spans="2:14" x14ac:dyDescent="0.35">
      <c r="B142" s="66"/>
      <c r="C142" s="66"/>
      <c r="D142" s="66"/>
      <c r="E142" s="66"/>
      <c r="F142" s="66"/>
      <c r="G142" s="66"/>
      <c r="H142" s="66"/>
      <c r="I142" s="66"/>
      <c r="J142" s="66"/>
      <c r="K142" s="66"/>
      <c r="L142" s="66"/>
      <c r="M142" s="66"/>
      <c r="N142" s="66"/>
    </row>
    <row r="143" spans="2:14" x14ac:dyDescent="0.35">
      <c r="B143" s="66"/>
      <c r="C143" s="66"/>
      <c r="D143" s="66"/>
      <c r="E143" s="66"/>
      <c r="F143" s="66"/>
      <c r="G143" s="66"/>
      <c r="H143" s="66"/>
      <c r="I143" s="66"/>
      <c r="J143" s="66"/>
      <c r="K143" s="66"/>
      <c r="L143" s="66"/>
      <c r="M143" s="66"/>
      <c r="N143" s="66"/>
    </row>
    <row r="144" spans="2:14" x14ac:dyDescent="0.35">
      <c r="B144" s="66"/>
      <c r="C144" s="66"/>
      <c r="D144" s="66"/>
      <c r="E144" s="66"/>
      <c r="F144" s="66"/>
      <c r="G144" s="66"/>
      <c r="H144" s="66"/>
      <c r="I144" s="66"/>
      <c r="J144" s="66"/>
      <c r="K144" s="66"/>
      <c r="L144" s="66"/>
      <c r="M144" s="66"/>
      <c r="N144" s="66"/>
    </row>
    <row r="145" spans="2:14" x14ac:dyDescent="0.35">
      <c r="B145" s="66"/>
      <c r="C145" s="66"/>
      <c r="D145" s="66"/>
      <c r="E145" s="66"/>
      <c r="F145" s="66"/>
      <c r="G145" s="66"/>
      <c r="H145" s="66"/>
      <c r="I145" s="66"/>
      <c r="J145" s="66"/>
      <c r="K145" s="66"/>
      <c r="L145" s="66"/>
      <c r="M145" s="66"/>
      <c r="N145" s="66"/>
    </row>
    <row r="146" spans="2:14" x14ac:dyDescent="0.35">
      <c r="B146" s="66"/>
      <c r="C146" s="66"/>
      <c r="D146" s="66"/>
      <c r="E146" s="66"/>
      <c r="F146" s="66"/>
      <c r="G146" s="66"/>
      <c r="H146" s="66"/>
      <c r="I146" s="66"/>
      <c r="J146" s="66"/>
      <c r="K146" s="66"/>
      <c r="L146" s="66"/>
      <c r="M146" s="66"/>
      <c r="N146" s="66"/>
    </row>
    <row r="147" spans="2:14" x14ac:dyDescent="0.35">
      <c r="B147" s="66"/>
      <c r="C147" s="66"/>
      <c r="D147" s="66"/>
      <c r="E147" s="66"/>
      <c r="F147" s="66"/>
      <c r="G147" s="66"/>
      <c r="H147" s="66"/>
      <c r="I147" s="66"/>
      <c r="J147" s="66"/>
      <c r="K147" s="66"/>
      <c r="L147" s="66"/>
      <c r="M147" s="66"/>
      <c r="N147" s="66"/>
    </row>
    <row r="148" spans="2:14" x14ac:dyDescent="0.35">
      <c r="B148" s="66"/>
      <c r="C148" s="66"/>
      <c r="D148" s="66"/>
      <c r="E148" s="66"/>
      <c r="F148" s="66"/>
      <c r="G148" s="66"/>
      <c r="H148" s="66"/>
      <c r="I148" s="66"/>
      <c r="J148" s="66"/>
      <c r="K148" s="66"/>
      <c r="L148" s="66"/>
      <c r="M148" s="66"/>
      <c r="N148" s="66"/>
    </row>
    <row r="149" spans="2:14" x14ac:dyDescent="0.35">
      <c r="B149" s="66"/>
      <c r="C149" s="66"/>
      <c r="D149" s="66"/>
      <c r="E149" s="66"/>
      <c r="F149" s="66"/>
      <c r="G149" s="66"/>
      <c r="H149" s="66"/>
      <c r="I149" s="66"/>
      <c r="J149" s="66"/>
      <c r="K149" s="66"/>
      <c r="L149" s="66"/>
      <c r="M149" s="66"/>
      <c r="N149" s="66"/>
    </row>
    <row r="150" spans="2:14" x14ac:dyDescent="0.35">
      <c r="B150" s="66"/>
      <c r="C150" s="66"/>
      <c r="D150" s="66"/>
      <c r="E150" s="66"/>
      <c r="F150" s="66"/>
      <c r="G150" s="66"/>
      <c r="H150" s="66"/>
      <c r="I150" s="66"/>
      <c r="J150" s="66"/>
      <c r="K150" s="66"/>
      <c r="L150" s="66"/>
      <c r="M150" s="66"/>
      <c r="N150" s="66"/>
    </row>
    <row r="151" spans="2:14" x14ac:dyDescent="0.35">
      <c r="B151" s="66"/>
      <c r="C151" s="66"/>
      <c r="D151" s="66"/>
      <c r="E151" s="66"/>
      <c r="F151" s="66"/>
      <c r="G151" s="66"/>
      <c r="H151" s="66"/>
      <c r="I151" s="66"/>
      <c r="J151" s="66"/>
      <c r="K151" s="66"/>
      <c r="L151" s="66"/>
      <c r="M151" s="66"/>
      <c r="N151" s="66"/>
    </row>
    <row r="152" spans="2:14" x14ac:dyDescent="0.35">
      <c r="B152" s="66"/>
      <c r="C152" s="66"/>
      <c r="D152" s="66"/>
      <c r="E152" s="66"/>
      <c r="F152" s="66"/>
      <c r="G152" s="66"/>
      <c r="H152" s="66"/>
      <c r="I152" s="66"/>
      <c r="J152" s="66"/>
      <c r="K152" s="66"/>
      <c r="L152" s="66"/>
      <c r="M152" s="66"/>
      <c r="N152" s="66"/>
    </row>
    <row r="153" spans="2:14" x14ac:dyDescent="0.35">
      <c r="B153" s="66"/>
      <c r="C153" s="66"/>
      <c r="D153" s="66"/>
      <c r="E153" s="66"/>
      <c r="F153" s="66"/>
      <c r="G153" s="66"/>
      <c r="H153" s="66"/>
      <c r="I153" s="66"/>
      <c r="J153" s="66"/>
      <c r="K153" s="66"/>
      <c r="L153" s="66"/>
      <c r="M153" s="66"/>
      <c r="N153" s="66"/>
    </row>
    <row r="154" spans="2:14" x14ac:dyDescent="0.35">
      <c r="B154" s="66"/>
      <c r="C154" s="66"/>
      <c r="D154" s="66"/>
      <c r="E154" s="66"/>
      <c r="F154" s="66"/>
      <c r="G154" s="66"/>
      <c r="H154" s="66"/>
      <c r="I154" s="66"/>
      <c r="J154" s="66"/>
      <c r="K154" s="66"/>
      <c r="L154" s="66"/>
      <c r="M154" s="66"/>
      <c r="N154" s="66"/>
    </row>
    <row r="155" spans="2:14" x14ac:dyDescent="0.35">
      <c r="B155" s="66"/>
      <c r="C155" s="66"/>
      <c r="D155" s="66"/>
      <c r="E155" s="66"/>
      <c r="F155" s="66"/>
      <c r="G155" s="66"/>
      <c r="H155" s="66"/>
      <c r="I155" s="66"/>
      <c r="J155" s="66"/>
      <c r="K155" s="66"/>
      <c r="L155" s="66"/>
      <c r="M155" s="66"/>
      <c r="N155" s="66"/>
    </row>
    <row r="156" spans="2:14" x14ac:dyDescent="0.35">
      <c r="B156" s="66"/>
      <c r="C156" s="66"/>
      <c r="D156" s="66"/>
      <c r="E156" s="66"/>
      <c r="F156" s="66"/>
      <c r="G156" s="66"/>
      <c r="H156" s="66"/>
      <c r="I156" s="66"/>
      <c r="J156" s="66"/>
      <c r="K156" s="66"/>
      <c r="L156" s="66"/>
      <c r="M156" s="66"/>
      <c r="N156" s="66"/>
    </row>
    <row r="157" spans="2:14" x14ac:dyDescent="0.35">
      <c r="B157" s="66"/>
      <c r="C157" s="66"/>
      <c r="D157" s="66"/>
      <c r="E157" s="66"/>
      <c r="F157" s="66"/>
      <c r="G157" s="66"/>
      <c r="H157" s="66"/>
      <c r="I157" s="66"/>
      <c r="J157" s="66"/>
      <c r="K157" s="66"/>
      <c r="L157" s="66"/>
      <c r="M157" s="66"/>
      <c r="N157" s="66"/>
    </row>
    <row r="158" spans="2:14" x14ac:dyDescent="0.35">
      <c r="B158" s="66"/>
      <c r="C158" s="66"/>
      <c r="D158" s="66"/>
      <c r="E158" s="66"/>
      <c r="F158" s="66"/>
      <c r="G158" s="66"/>
      <c r="H158" s="66"/>
      <c r="I158" s="66"/>
      <c r="J158" s="66"/>
      <c r="K158" s="66"/>
      <c r="L158" s="66"/>
      <c r="M158" s="66"/>
      <c r="N158" s="66"/>
    </row>
    <row r="159" spans="2:14" x14ac:dyDescent="0.35">
      <c r="B159" s="66"/>
      <c r="C159" s="66"/>
      <c r="D159" s="66"/>
      <c r="E159" s="66"/>
      <c r="F159" s="66"/>
      <c r="G159" s="66"/>
      <c r="H159" s="66"/>
      <c r="I159" s="66"/>
      <c r="J159" s="66"/>
      <c r="K159" s="66"/>
      <c r="L159" s="66"/>
      <c r="M159" s="66"/>
      <c r="N159" s="66"/>
    </row>
    <row r="160" spans="2:14" x14ac:dyDescent="0.35">
      <c r="B160" s="66"/>
      <c r="C160" s="66"/>
      <c r="D160" s="66"/>
      <c r="E160" s="66"/>
      <c r="F160" s="66"/>
      <c r="G160" s="66"/>
      <c r="H160" s="66"/>
      <c r="I160" s="66"/>
      <c r="J160" s="66"/>
      <c r="K160" s="66"/>
      <c r="L160" s="66"/>
      <c r="M160" s="66"/>
      <c r="N160" s="66"/>
    </row>
    <row r="161" spans="2:14" x14ac:dyDescent="0.35">
      <c r="B161" s="66"/>
      <c r="C161" s="66"/>
      <c r="D161" s="66"/>
      <c r="E161" s="66"/>
      <c r="F161" s="66"/>
      <c r="G161" s="66"/>
      <c r="H161" s="66"/>
      <c r="I161" s="66"/>
      <c r="J161" s="66"/>
      <c r="K161" s="66"/>
      <c r="L161" s="66"/>
      <c r="M161" s="66"/>
      <c r="N161" s="66"/>
    </row>
    <row r="162" spans="2:14" x14ac:dyDescent="0.35">
      <c r="B162" s="66"/>
      <c r="C162" s="66"/>
      <c r="D162" s="66"/>
      <c r="E162" s="66"/>
      <c r="F162" s="66"/>
      <c r="G162" s="66"/>
      <c r="H162" s="66"/>
      <c r="I162" s="66"/>
      <c r="J162" s="66"/>
      <c r="K162" s="66"/>
      <c r="L162" s="66"/>
      <c r="M162" s="66"/>
      <c r="N162" s="66"/>
    </row>
    <row r="163" spans="2:14" x14ac:dyDescent="0.35">
      <c r="B163" s="66"/>
      <c r="C163" s="66"/>
      <c r="D163" s="66"/>
      <c r="E163" s="66"/>
      <c r="F163" s="66"/>
      <c r="G163" s="66"/>
      <c r="H163" s="66"/>
      <c r="I163" s="66"/>
      <c r="J163" s="66"/>
      <c r="K163" s="66"/>
      <c r="L163" s="66"/>
      <c r="M163" s="66"/>
      <c r="N163" s="66"/>
    </row>
    <row r="164" spans="2:14" x14ac:dyDescent="0.35">
      <c r="B164" s="66"/>
      <c r="C164" s="66"/>
      <c r="D164" s="66"/>
      <c r="E164" s="66"/>
      <c r="F164" s="66"/>
      <c r="G164" s="66"/>
      <c r="H164" s="66"/>
      <c r="I164" s="66"/>
      <c r="J164" s="66"/>
      <c r="K164" s="66"/>
      <c r="L164" s="66"/>
      <c r="M164" s="66"/>
      <c r="N164" s="66"/>
    </row>
    <row r="165" spans="2:14" x14ac:dyDescent="0.35">
      <c r="B165" s="66"/>
      <c r="C165" s="66"/>
      <c r="D165" s="66"/>
      <c r="E165" s="66"/>
      <c r="F165" s="66"/>
      <c r="G165" s="66"/>
      <c r="H165" s="66"/>
      <c r="I165" s="66"/>
      <c r="J165" s="66"/>
      <c r="K165" s="66"/>
      <c r="L165" s="66"/>
      <c r="M165" s="66"/>
      <c r="N165" s="66"/>
    </row>
    <row r="166" spans="2:14" x14ac:dyDescent="0.35">
      <c r="B166" s="66"/>
      <c r="C166" s="66"/>
      <c r="D166" s="66"/>
      <c r="E166" s="66"/>
      <c r="F166" s="66"/>
      <c r="G166" s="66"/>
      <c r="H166" s="66"/>
      <c r="I166" s="66"/>
      <c r="J166" s="66"/>
      <c r="K166" s="66"/>
      <c r="L166" s="66"/>
      <c r="M166" s="66"/>
      <c r="N166" s="66"/>
    </row>
    <row r="167" spans="2:14" x14ac:dyDescent="0.35">
      <c r="B167" s="66"/>
      <c r="C167" s="66"/>
      <c r="D167" s="66"/>
      <c r="E167" s="66"/>
      <c r="F167" s="66"/>
      <c r="G167" s="66"/>
      <c r="H167" s="66"/>
      <c r="I167" s="66"/>
      <c r="J167" s="66"/>
      <c r="K167" s="66"/>
      <c r="L167" s="66"/>
      <c r="M167" s="66"/>
      <c r="N167" s="66"/>
    </row>
    <row r="168" spans="2:14" x14ac:dyDescent="0.35">
      <c r="B168" s="66"/>
      <c r="C168" s="66"/>
      <c r="D168" s="66"/>
      <c r="E168" s="66"/>
      <c r="F168" s="66"/>
      <c r="G168" s="66"/>
      <c r="H168" s="66"/>
      <c r="I168" s="66"/>
      <c r="J168" s="66"/>
      <c r="K168" s="66"/>
      <c r="L168" s="66"/>
      <c r="M168" s="66"/>
      <c r="N168" s="66"/>
    </row>
    <row r="169" spans="2:14" x14ac:dyDescent="0.35">
      <c r="B169" s="66"/>
      <c r="C169" s="66"/>
      <c r="D169" s="66"/>
      <c r="E169" s="66"/>
      <c r="F169" s="66"/>
      <c r="G169" s="66"/>
      <c r="H169" s="66"/>
      <c r="I169" s="66"/>
      <c r="J169" s="66"/>
      <c r="K169" s="66"/>
      <c r="L169" s="66"/>
      <c r="M169" s="66"/>
      <c r="N169" s="66"/>
    </row>
    <row r="170" spans="2:14" x14ac:dyDescent="0.35">
      <c r="B170" s="66"/>
      <c r="C170" s="66"/>
      <c r="D170" s="66"/>
      <c r="E170" s="66"/>
      <c r="F170" s="66"/>
      <c r="G170" s="66"/>
      <c r="H170" s="66"/>
      <c r="I170" s="66"/>
      <c r="J170" s="66"/>
      <c r="K170" s="66"/>
      <c r="L170" s="66"/>
      <c r="M170" s="66"/>
      <c r="N170" s="66"/>
    </row>
    <row r="171" spans="2:14" x14ac:dyDescent="0.35">
      <c r="B171" s="66"/>
      <c r="C171" s="66"/>
      <c r="D171" s="66"/>
      <c r="E171" s="66"/>
      <c r="F171" s="66"/>
      <c r="G171" s="66"/>
      <c r="H171" s="66"/>
      <c r="I171" s="66"/>
      <c r="J171" s="66"/>
      <c r="K171" s="66"/>
      <c r="L171" s="66"/>
      <c r="M171" s="66"/>
      <c r="N171" s="66"/>
    </row>
    <row r="172" spans="2:14" x14ac:dyDescent="0.35">
      <c r="B172" s="66"/>
      <c r="C172" s="66"/>
      <c r="D172" s="66"/>
      <c r="E172" s="66"/>
      <c r="F172" s="66"/>
      <c r="G172" s="66"/>
      <c r="H172" s="66"/>
      <c r="I172" s="66"/>
      <c r="J172" s="66"/>
      <c r="K172" s="66"/>
      <c r="L172" s="66"/>
      <c r="M172" s="66"/>
      <c r="N172" s="66"/>
    </row>
    <row r="173" spans="2:14" x14ac:dyDescent="0.35">
      <c r="B173" s="66"/>
      <c r="C173" s="66"/>
      <c r="D173" s="66"/>
      <c r="E173" s="66"/>
      <c r="F173" s="66"/>
      <c r="G173" s="66"/>
      <c r="H173" s="66"/>
      <c r="I173" s="66"/>
      <c r="J173" s="66"/>
      <c r="K173" s="66"/>
      <c r="L173" s="66"/>
      <c r="M173" s="66"/>
      <c r="N173" s="66"/>
    </row>
    <row r="174" spans="2:14" x14ac:dyDescent="0.35">
      <c r="B174" s="66"/>
      <c r="C174" s="66"/>
      <c r="D174" s="66"/>
      <c r="E174" s="66"/>
      <c r="F174" s="66"/>
      <c r="G174" s="66"/>
      <c r="H174" s="66"/>
      <c r="I174" s="66"/>
      <c r="J174" s="66"/>
      <c r="K174" s="66"/>
      <c r="L174" s="66"/>
      <c r="M174" s="66"/>
      <c r="N174" s="66"/>
    </row>
    <row r="175" spans="2:14" x14ac:dyDescent="0.35">
      <c r="B175" s="66"/>
      <c r="C175" s="66"/>
      <c r="D175" s="66"/>
      <c r="E175" s="66"/>
      <c r="F175" s="66"/>
      <c r="G175" s="66"/>
      <c r="H175" s="66"/>
      <c r="I175" s="66"/>
      <c r="J175" s="66"/>
      <c r="K175" s="66"/>
      <c r="L175" s="66"/>
      <c r="M175" s="66"/>
      <c r="N175" s="66"/>
    </row>
  </sheetData>
  <mergeCells count="1">
    <mergeCell ref="B11:J11"/>
  </mergeCells>
  <pageMargins left="0.7" right="0.7" top="0.75" bottom="0.75" header="0.3" footer="0.3"/>
  <drawing r:id="rId1"/>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D24" sqref="D24"/>
    </sheetView>
  </sheetViews>
  <sheetFormatPr defaultRowHeight="14.5" x14ac:dyDescent="0.35"/>
  <sheetData>
    <row r="1" spans="1:16" x14ac:dyDescent="0.35">
      <c r="A1" s="30" t="s">
        <v>1322</v>
      </c>
    </row>
    <row r="12" spans="1:16" x14ac:dyDescent="0.35">
      <c r="C12" s="30" t="s">
        <v>1230</v>
      </c>
    </row>
    <row r="15" spans="1:16" x14ac:dyDescent="0.35">
      <c r="C15" s="457" t="s">
        <v>547</v>
      </c>
      <c r="D15" s="565" t="s">
        <v>0</v>
      </c>
      <c r="E15" s="565" t="s">
        <v>1</v>
      </c>
      <c r="F15" s="565" t="s">
        <v>2</v>
      </c>
      <c r="G15" s="565" t="s">
        <v>3</v>
      </c>
      <c r="H15" s="565" t="s">
        <v>4</v>
      </c>
      <c r="I15" s="565" t="s">
        <v>5</v>
      </c>
      <c r="J15" s="565" t="s">
        <v>6</v>
      </c>
      <c r="K15" s="565" t="s">
        <v>7</v>
      </c>
      <c r="L15" s="565" t="s">
        <v>8</v>
      </c>
      <c r="M15" s="565" t="s">
        <v>9</v>
      </c>
      <c r="N15" s="565" t="s">
        <v>10</v>
      </c>
      <c r="O15" s="565" t="s">
        <v>11</v>
      </c>
      <c r="P15" s="129"/>
    </row>
    <row r="16" spans="1:16" ht="29" x14ac:dyDescent="0.35">
      <c r="C16" s="457" t="s">
        <v>431</v>
      </c>
      <c r="D16" s="565">
        <v>3</v>
      </c>
      <c r="E16" s="565">
        <v>3</v>
      </c>
      <c r="F16" s="565">
        <v>4</v>
      </c>
      <c r="G16" s="565">
        <v>3</v>
      </c>
      <c r="H16" s="565">
        <v>7</v>
      </c>
      <c r="I16" s="565">
        <v>5</v>
      </c>
      <c r="J16" s="565">
        <v>4</v>
      </c>
      <c r="K16" s="565">
        <v>5</v>
      </c>
      <c r="L16" s="565">
        <v>3</v>
      </c>
      <c r="M16" s="565">
        <v>2</v>
      </c>
      <c r="N16" s="565">
        <v>1</v>
      </c>
      <c r="O16" s="565">
        <v>4</v>
      </c>
      <c r="P16" s="129"/>
    </row>
    <row r="17" spans="3:16" x14ac:dyDescent="0.35">
      <c r="C17" s="457"/>
      <c r="D17" s="565"/>
      <c r="E17" s="565"/>
      <c r="F17" s="565"/>
      <c r="G17" s="565"/>
      <c r="H17" s="565"/>
      <c r="I17" s="565"/>
      <c r="J17" s="565"/>
      <c r="K17" s="565"/>
      <c r="L17" s="565"/>
      <c r="M17" s="565"/>
      <c r="N17" s="565"/>
      <c r="O17" s="565"/>
      <c r="P17" s="129"/>
    </row>
  </sheetData>
  <pageMargins left="0.7" right="0.7" top="0.75" bottom="0.75" header="0.3" footer="0.3"/>
  <pageSetup paperSize="9" orientation="portrait" horizontalDpi="0"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topLeftCell="B1" workbookViewId="0">
      <selection activeCell="K21" sqref="K21"/>
    </sheetView>
  </sheetViews>
  <sheetFormatPr defaultRowHeight="14.5" x14ac:dyDescent="0.35"/>
  <sheetData>
    <row r="1" spans="1:16" x14ac:dyDescent="0.35">
      <c r="A1" s="30" t="s">
        <v>1400</v>
      </c>
      <c r="B1" s="66"/>
      <c r="C1" s="66"/>
      <c r="D1" s="66"/>
      <c r="E1" s="66"/>
      <c r="F1" s="66"/>
      <c r="G1" s="66"/>
      <c r="H1" s="66"/>
      <c r="I1" s="66"/>
      <c r="J1" s="66"/>
      <c r="K1" s="66"/>
      <c r="L1" s="66"/>
      <c r="M1" s="66"/>
      <c r="N1" s="66"/>
      <c r="O1" s="66"/>
      <c r="P1" s="66"/>
    </row>
    <row r="2" spans="1:16" x14ac:dyDescent="0.35">
      <c r="A2" s="66"/>
      <c r="B2" s="66"/>
      <c r="C2" s="66"/>
      <c r="D2" s="66"/>
      <c r="E2" s="66"/>
      <c r="F2" s="66"/>
      <c r="G2" s="66"/>
      <c r="H2" s="66"/>
      <c r="I2" s="66"/>
      <c r="J2" s="66"/>
      <c r="K2" s="66"/>
      <c r="L2" s="66"/>
      <c r="M2" s="66"/>
      <c r="N2" s="66"/>
      <c r="O2" s="66"/>
      <c r="P2" s="66"/>
    </row>
    <row r="3" spans="1:16" x14ac:dyDescent="0.35">
      <c r="A3" s="66"/>
      <c r="B3" s="66"/>
      <c r="C3" s="66"/>
      <c r="D3" s="66"/>
      <c r="E3" s="66"/>
      <c r="F3" s="66"/>
      <c r="G3" s="66"/>
      <c r="H3" s="66"/>
      <c r="I3" s="66"/>
      <c r="J3" s="66"/>
      <c r="K3" s="66"/>
      <c r="L3" s="66"/>
      <c r="M3" s="66"/>
      <c r="N3" s="66"/>
      <c r="O3" s="66"/>
      <c r="P3" s="66"/>
    </row>
    <row r="4" spans="1:16" x14ac:dyDescent="0.35">
      <c r="A4" s="66"/>
      <c r="B4" s="66"/>
      <c r="C4" s="66"/>
      <c r="D4" s="66"/>
      <c r="E4" s="66"/>
      <c r="F4" s="66"/>
      <c r="G4" s="66"/>
      <c r="H4" s="66"/>
      <c r="I4" s="66"/>
      <c r="J4" s="66"/>
      <c r="K4" s="66"/>
      <c r="L4" s="66"/>
      <c r="M4" s="66"/>
      <c r="N4" s="66"/>
      <c r="O4" s="66"/>
      <c r="P4" s="66"/>
    </row>
    <row r="5" spans="1:16" x14ac:dyDescent="0.35">
      <c r="A5" s="66"/>
      <c r="B5" s="66"/>
      <c r="C5" s="66"/>
      <c r="D5" s="66"/>
      <c r="E5" s="66"/>
      <c r="F5" s="66"/>
      <c r="G5" s="66"/>
      <c r="H5" s="66"/>
      <c r="I5" s="66"/>
      <c r="J5" s="66"/>
      <c r="K5" s="66"/>
      <c r="L5" s="66"/>
      <c r="M5" s="66"/>
      <c r="N5" s="66"/>
      <c r="O5" s="66"/>
      <c r="P5" s="66"/>
    </row>
    <row r="6" spans="1:16" x14ac:dyDescent="0.35">
      <c r="A6" s="66"/>
      <c r="B6" s="66"/>
      <c r="C6" s="66"/>
      <c r="D6" s="66"/>
      <c r="E6" s="66"/>
      <c r="F6" s="66"/>
      <c r="G6" s="66"/>
      <c r="H6" s="66"/>
      <c r="I6" s="66"/>
      <c r="J6" s="66"/>
      <c r="K6" s="66"/>
      <c r="L6" s="66"/>
      <c r="M6" s="66"/>
      <c r="N6" s="66"/>
      <c r="O6" s="66"/>
      <c r="P6" s="66"/>
    </row>
    <row r="7" spans="1:16" x14ac:dyDescent="0.35">
      <c r="A7" s="66"/>
      <c r="B7" s="66"/>
      <c r="C7" s="66"/>
      <c r="D7" s="66"/>
      <c r="E7" s="66"/>
      <c r="F7" s="66"/>
      <c r="G7" s="66"/>
      <c r="H7" s="66"/>
      <c r="I7" s="66"/>
      <c r="J7" s="66"/>
      <c r="K7" s="66"/>
      <c r="L7" s="66"/>
      <c r="M7" s="66"/>
      <c r="N7" s="66"/>
      <c r="O7" s="66"/>
      <c r="P7" s="66"/>
    </row>
    <row r="8" spans="1:16" x14ac:dyDescent="0.35">
      <c r="A8" s="66"/>
      <c r="B8" s="66"/>
      <c r="C8" s="66"/>
      <c r="D8" s="66"/>
      <c r="E8" s="66"/>
      <c r="F8" s="66"/>
      <c r="G8" s="66"/>
      <c r="H8" s="66"/>
      <c r="I8" s="66"/>
      <c r="J8" s="66"/>
      <c r="K8" s="66"/>
      <c r="L8" s="66"/>
      <c r="M8" s="66"/>
      <c r="N8" s="66"/>
      <c r="O8" s="66"/>
      <c r="P8" s="43"/>
    </row>
    <row r="9" spans="1:16" x14ac:dyDescent="0.35">
      <c r="A9" s="66"/>
      <c r="B9" s="66"/>
      <c r="C9" s="66"/>
      <c r="D9" s="66"/>
      <c r="E9" s="66"/>
      <c r="F9" s="66"/>
      <c r="G9" s="66"/>
      <c r="H9" s="66"/>
      <c r="I9" s="66"/>
      <c r="J9" s="66"/>
      <c r="K9" s="66"/>
      <c r="L9" s="66"/>
      <c r="M9" s="66"/>
      <c r="N9" s="66"/>
      <c r="O9" s="66"/>
      <c r="P9" s="66"/>
    </row>
    <row r="10" spans="1:16" x14ac:dyDescent="0.35">
      <c r="A10" s="66"/>
      <c r="B10" s="66"/>
      <c r="C10" s="66"/>
      <c r="D10" s="66"/>
      <c r="E10" s="66"/>
      <c r="F10" s="66"/>
      <c r="G10" s="66"/>
      <c r="H10" s="66"/>
      <c r="I10" s="66"/>
      <c r="J10" s="66"/>
      <c r="K10" s="66"/>
      <c r="L10" s="66"/>
      <c r="M10" s="66"/>
      <c r="N10" s="66"/>
      <c r="O10" s="66"/>
      <c r="P10" s="66"/>
    </row>
    <row r="11" spans="1:16" x14ac:dyDescent="0.35">
      <c r="A11" s="66"/>
      <c r="B11" s="66"/>
      <c r="C11" s="66"/>
      <c r="D11" s="66"/>
      <c r="E11" s="66"/>
      <c r="F11" s="66"/>
      <c r="G11" s="66"/>
      <c r="H11" s="66"/>
      <c r="I11" s="66"/>
      <c r="J11" s="66"/>
      <c r="K11" s="66"/>
      <c r="L11" s="66"/>
      <c r="M11" s="66"/>
      <c r="N11" s="66"/>
      <c r="O11" s="66"/>
      <c r="P11" s="66"/>
    </row>
    <row r="12" spans="1:16" x14ac:dyDescent="0.35">
      <c r="A12" s="66"/>
      <c r="B12" s="66"/>
      <c r="C12" s="66"/>
      <c r="D12" s="30" t="s">
        <v>1403</v>
      </c>
      <c r="E12" s="66"/>
      <c r="F12" s="66"/>
      <c r="G12" s="66"/>
      <c r="H12" s="66"/>
      <c r="I12" s="66"/>
      <c r="J12" s="66"/>
      <c r="L12" s="66"/>
      <c r="M12" s="66"/>
      <c r="N12" s="66"/>
      <c r="O12" s="66"/>
      <c r="P12" s="66"/>
    </row>
    <row r="13" spans="1:16" x14ac:dyDescent="0.35">
      <c r="A13" s="66"/>
      <c r="B13" s="66"/>
      <c r="C13" s="66"/>
      <c r="F13" s="66"/>
      <c r="G13" s="66"/>
      <c r="H13" s="66"/>
      <c r="I13" s="66"/>
      <c r="J13" s="66"/>
      <c r="K13" s="66"/>
      <c r="L13" s="66"/>
      <c r="M13" s="66"/>
      <c r="N13" s="66"/>
      <c r="O13" s="66"/>
      <c r="P13" s="66"/>
    </row>
    <row r="14" spans="1:16" s="66" customFormat="1" x14ac:dyDescent="0.35"/>
    <row r="15" spans="1:16" s="66" customFormat="1" x14ac:dyDescent="0.35"/>
    <row r="16" spans="1:16" x14ac:dyDescent="0.35">
      <c r="A16" s="66"/>
      <c r="B16" s="66"/>
      <c r="C16" s="66"/>
      <c r="D16" s="66"/>
      <c r="E16" s="66"/>
      <c r="F16" s="66"/>
      <c r="G16" s="66"/>
      <c r="H16" s="66"/>
      <c r="I16" s="66"/>
      <c r="J16" s="66"/>
      <c r="K16" s="66"/>
      <c r="L16" s="66"/>
      <c r="M16" s="66"/>
      <c r="N16" s="66"/>
      <c r="O16" s="66"/>
      <c r="P16" s="66"/>
    </row>
    <row r="17" spans="1:19" x14ac:dyDescent="0.35">
      <c r="A17" s="66"/>
      <c r="B17" s="66"/>
      <c r="C17" s="66"/>
      <c r="D17" s="66"/>
      <c r="E17" s="66"/>
      <c r="F17" s="66"/>
      <c r="G17" s="66"/>
      <c r="H17" s="66"/>
      <c r="I17" s="66"/>
      <c r="J17" s="66"/>
      <c r="K17" s="66"/>
      <c r="L17" s="66"/>
      <c r="M17" s="66"/>
      <c r="N17" s="66"/>
      <c r="O17" s="66"/>
      <c r="P17" s="66"/>
    </row>
    <row r="18" spans="1:19" x14ac:dyDescent="0.35">
      <c r="A18" s="66"/>
      <c r="B18" s="66"/>
      <c r="C18" s="66"/>
      <c r="D18" s="66"/>
      <c r="E18" s="66"/>
      <c r="F18" s="66"/>
      <c r="G18" s="66"/>
      <c r="H18" s="66"/>
      <c r="I18" s="66"/>
      <c r="J18" s="66"/>
      <c r="K18" s="66"/>
      <c r="L18" s="66"/>
      <c r="M18" s="66"/>
      <c r="N18" s="66"/>
      <c r="O18" s="66"/>
      <c r="P18" s="66"/>
    </row>
    <row r="19" spans="1:19" s="66" customFormat="1" x14ac:dyDescent="0.35"/>
    <row r="20" spans="1:19" s="66" customFormat="1" x14ac:dyDescent="0.35"/>
    <row r="21" spans="1:19" s="66" customFormat="1" x14ac:dyDescent="0.35"/>
    <row r="22" spans="1:19" s="66" customFormat="1" x14ac:dyDescent="0.35"/>
    <row r="23" spans="1:19" x14ac:dyDescent="0.35">
      <c r="A23" s="66"/>
      <c r="B23" s="66"/>
      <c r="C23" s="66"/>
      <c r="D23" s="66"/>
      <c r="E23" s="66"/>
      <c r="F23" s="66"/>
      <c r="G23" s="66"/>
      <c r="H23" s="66"/>
      <c r="I23" s="66"/>
      <c r="J23" s="66"/>
      <c r="K23" s="66"/>
      <c r="L23" s="66"/>
      <c r="M23" s="66"/>
      <c r="N23" s="66"/>
      <c r="O23" s="66"/>
      <c r="P23" s="66"/>
    </row>
    <row r="24" spans="1:19" x14ac:dyDescent="0.35">
      <c r="A24" s="66"/>
      <c r="B24" s="66"/>
      <c r="C24" s="66"/>
      <c r="D24" s="66"/>
      <c r="E24" s="66"/>
      <c r="F24" s="66"/>
      <c r="G24" s="66"/>
      <c r="H24" s="66"/>
      <c r="I24" s="66"/>
      <c r="J24" s="66"/>
      <c r="K24" s="66"/>
      <c r="L24" s="66"/>
      <c r="M24" s="66"/>
      <c r="N24" s="66"/>
      <c r="O24" s="66"/>
      <c r="P24" s="66"/>
    </row>
    <row r="25" spans="1:19" x14ac:dyDescent="0.35">
      <c r="A25" s="66"/>
      <c r="B25" s="69"/>
      <c r="C25" s="69"/>
      <c r="D25" s="30" t="s">
        <v>1404</v>
      </c>
      <c r="E25" s="69"/>
      <c r="F25" s="69"/>
      <c r="G25" s="69"/>
      <c r="H25" s="69"/>
      <c r="I25" s="69"/>
      <c r="J25" s="66"/>
      <c r="K25" s="66"/>
      <c r="L25" s="66"/>
      <c r="M25" s="66"/>
      <c r="N25" s="66"/>
      <c r="O25" s="66"/>
      <c r="P25" s="66"/>
    </row>
    <row r="26" spans="1:19" x14ac:dyDescent="0.35">
      <c r="A26" s="66"/>
      <c r="B26" s="69"/>
      <c r="C26" s="4" t="s">
        <v>0</v>
      </c>
      <c r="D26" s="4" t="s">
        <v>1</v>
      </c>
      <c r="E26" s="4" t="s">
        <v>2</v>
      </c>
      <c r="F26" s="4" t="s">
        <v>3</v>
      </c>
      <c r="G26" s="4" t="s">
        <v>4</v>
      </c>
      <c r="H26" s="4" t="s">
        <v>5</v>
      </c>
      <c r="I26" s="4" t="s">
        <v>6</v>
      </c>
      <c r="J26" s="4" t="s">
        <v>7</v>
      </c>
      <c r="K26" s="4" t="s">
        <v>8</v>
      </c>
      <c r="L26" s="4" t="s">
        <v>9</v>
      </c>
      <c r="M26" s="4" t="s">
        <v>10</v>
      </c>
      <c r="N26" s="4" t="s">
        <v>11</v>
      </c>
      <c r="O26" s="106"/>
      <c r="P26" s="34"/>
      <c r="Q26" s="34"/>
    </row>
    <row r="27" spans="1:19" x14ac:dyDescent="0.35">
      <c r="A27" s="66"/>
      <c r="B27" s="3"/>
      <c r="C27" s="106">
        <f t="shared" ref="C27:N27" si="0">+SUM(C28:C33)</f>
        <v>0</v>
      </c>
      <c r="D27" s="106">
        <f t="shared" si="0"/>
        <v>0</v>
      </c>
      <c r="E27" s="106">
        <f t="shared" si="0"/>
        <v>21</v>
      </c>
      <c r="F27" s="106">
        <f t="shared" si="0"/>
        <v>111</v>
      </c>
      <c r="G27" s="106">
        <f t="shared" si="0"/>
        <v>11</v>
      </c>
      <c r="H27" s="106">
        <f t="shared" si="0"/>
        <v>1</v>
      </c>
      <c r="I27" s="106">
        <f t="shared" si="0"/>
        <v>0</v>
      </c>
      <c r="J27" s="106">
        <f t="shared" si="0"/>
        <v>0</v>
      </c>
      <c r="K27" s="106">
        <f t="shared" si="0"/>
        <v>3</v>
      </c>
      <c r="L27" s="106">
        <f t="shared" si="0"/>
        <v>67</v>
      </c>
      <c r="M27" s="106">
        <f t="shared" si="0"/>
        <v>3</v>
      </c>
      <c r="N27" s="106">
        <f t="shared" si="0"/>
        <v>0</v>
      </c>
      <c r="Q27" s="34"/>
      <c r="R27" s="4" t="s">
        <v>1401</v>
      </c>
      <c r="S27" s="783" t="s">
        <v>1402</v>
      </c>
    </row>
    <row r="28" spans="1:19" x14ac:dyDescent="0.35">
      <c r="A28" s="66"/>
      <c r="B28" s="3" t="s">
        <v>487</v>
      </c>
      <c r="C28" s="4" t="s">
        <v>14</v>
      </c>
      <c r="D28" s="4" t="s">
        <v>14</v>
      </c>
      <c r="E28" s="4">
        <v>4</v>
      </c>
      <c r="F28" s="4">
        <v>1</v>
      </c>
      <c r="G28" s="4" t="s">
        <v>14</v>
      </c>
      <c r="H28" s="4" t="s">
        <v>14</v>
      </c>
      <c r="I28" s="4" t="s">
        <v>14</v>
      </c>
      <c r="J28" s="4" t="s">
        <v>14</v>
      </c>
      <c r="K28" s="4" t="s">
        <v>14</v>
      </c>
      <c r="L28" s="4" t="s">
        <v>14</v>
      </c>
      <c r="M28" s="4" t="s">
        <v>14</v>
      </c>
      <c r="N28" s="4" t="s">
        <v>14</v>
      </c>
      <c r="Q28" s="3" t="s">
        <v>487</v>
      </c>
      <c r="R28" s="106">
        <f t="shared" ref="R28:R33" si="1">+SUM(C28:H28)</f>
        <v>5</v>
      </c>
      <c r="S28" s="34">
        <f t="shared" ref="S28:S33" si="2">+SUM(I28:N28)</f>
        <v>0</v>
      </c>
    </row>
    <row r="29" spans="1:19" x14ac:dyDescent="0.35">
      <c r="A29" s="66"/>
      <c r="B29" s="3" t="s">
        <v>458</v>
      </c>
      <c r="C29" s="4" t="s">
        <v>14</v>
      </c>
      <c r="D29" s="4"/>
      <c r="E29" s="4">
        <v>7</v>
      </c>
      <c r="F29" s="4">
        <v>10</v>
      </c>
      <c r="G29" s="4" t="s">
        <v>14</v>
      </c>
      <c r="H29" s="4" t="s">
        <v>14</v>
      </c>
      <c r="I29" s="4" t="s">
        <v>14</v>
      </c>
      <c r="J29" s="4" t="s">
        <v>14</v>
      </c>
      <c r="K29" s="4">
        <v>1</v>
      </c>
      <c r="L29" s="4">
        <v>37</v>
      </c>
      <c r="M29" s="4" t="s">
        <v>14</v>
      </c>
      <c r="N29" s="4" t="s">
        <v>14</v>
      </c>
      <c r="Q29" s="3" t="s">
        <v>458</v>
      </c>
      <c r="R29" s="106">
        <f t="shared" si="1"/>
        <v>17</v>
      </c>
      <c r="S29" s="34">
        <f t="shared" si="2"/>
        <v>38</v>
      </c>
    </row>
    <row r="30" spans="1:19" x14ac:dyDescent="0.35">
      <c r="A30" s="66"/>
      <c r="B30" s="3" t="s">
        <v>459</v>
      </c>
      <c r="C30" s="4" t="s">
        <v>14</v>
      </c>
      <c r="D30" s="4" t="s">
        <v>14</v>
      </c>
      <c r="E30" s="4">
        <v>2</v>
      </c>
      <c r="F30" s="4">
        <v>12</v>
      </c>
      <c r="G30" s="4">
        <v>3</v>
      </c>
      <c r="H30" s="4" t="s">
        <v>14</v>
      </c>
      <c r="I30" s="4" t="s">
        <v>14</v>
      </c>
      <c r="J30" s="4" t="s">
        <v>14</v>
      </c>
      <c r="K30" s="4">
        <v>1</v>
      </c>
      <c r="L30" s="784">
        <v>7</v>
      </c>
      <c r="M30" s="784" t="s">
        <v>14</v>
      </c>
      <c r="N30" s="784" t="s">
        <v>14</v>
      </c>
      <c r="Q30" s="3" t="s">
        <v>459</v>
      </c>
      <c r="R30" s="106">
        <f t="shared" si="1"/>
        <v>17</v>
      </c>
      <c r="S30" s="34">
        <f t="shared" si="2"/>
        <v>8</v>
      </c>
    </row>
    <row r="31" spans="1:19" x14ac:dyDescent="0.35">
      <c r="A31" s="66"/>
      <c r="B31" s="3" t="s">
        <v>488</v>
      </c>
      <c r="C31" s="4" t="s">
        <v>14</v>
      </c>
      <c r="D31" s="4" t="s">
        <v>14</v>
      </c>
      <c r="E31" s="4">
        <v>1</v>
      </c>
      <c r="F31" s="4">
        <v>18</v>
      </c>
      <c r="G31" s="4">
        <v>2</v>
      </c>
      <c r="H31" s="4" t="s">
        <v>14</v>
      </c>
      <c r="I31" s="4" t="s">
        <v>14</v>
      </c>
      <c r="J31" s="4" t="s">
        <v>14</v>
      </c>
      <c r="K31" s="4" t="s">
        <v>14</v>
      </c>
      <c r="L31" s="4">
        <v>4</v>
      </c>
      <c r="M31" s="4">
        <v>2</v>
      </c>
      <c r="N31" s="4" t="s">
        <v>14</v>
      </c>
      <c r="Q31" s="3" t="s">
        <v>488</v>
      </c>
      <c r="R31" s="106">
        <f t="shared" si="1"/>
        <v>21</v>
      </c>
      <c r="S31" s="34">
        <f t="shared" si="2"/>
        <v>6</v>
      </c>
    </row>
    <row r="32" spans="1:19" x14ac:dyDescent="0.35">
      <c r="A32" s="66"/>
      <c r="B32" s="3" t="s">
        <v>61</v>
      </c>
      <c r="C32" s="4" t="s">
        <v>14</v>
      </c>
      <c r="D32" s="4" t="s">
        <v>14</v>
      </c>
      <c r="E32" s="4">
        <v>2</v>
      </c>
      <c r="F32" s="4">
        <v>12</v>
      </c>
      <c r="G32" s="4">
        <v>5</v>
      </c>
      <c r="H32" s="4" t="s">
        <v>14</v>
      </c>
      <c r="I32" s="4" t="s">
        <v>14</v>
      </c>
      <c r="J32" s="4" t="s">
        <v>14</v>
      </c>
      <c r="K32" s="4" t="s">
        <v>14</v>
      </c>
      <c r="L32" s="4">
        <v>1</v>
      </c>
      <c r="M32" s="4">
        <v>1</v>
      </c>
      <c r="N32" s="4" t="s">
        <v>14</v>
      </c>
      <c r="Q32" s="3" t="s">
        <v>61</v>
      </c>
      <c r="R32" s="106">
        <f t="shared" si="1"/>
        <v>19</v>
      </c>
      <c r="S32" s="34">
        <f t="shared" si="2"/>
        <v>2</v>
      </c>
    </row>
    <row r="33" spans="1:19" x14ac:dyDescent="0.35">
      <c r="A33" s="66"/>
      <c r="B33" s="3" t="s">
        <v>460</v>
      </c>
      <c r="C33" s="4" t="s">
        <v>14</v>
      </c>
      <c r="D33" s="4" t="s">
        <v>14</v>
      </c>
      <c r="E33" s="4">
        <v>5</v>
      </c>
      <c r="F33" s="4">
        <v>58</v>
      </c>
      <c r="G33" s="4">
        <v>1</v>
      </c>
      <c r="H33" s="4">
        <v>1</v>
      </c>
      <c r="I33" s="4" t="s">
        <v>14</v>
      </c>
      <c r="J33" s="4" t="s">
        <v>14</v>
      </c>
      <c r="K33" s="4">
        <v>1</v>
      </c>
      <c r="L33" s="4">
        <v>18</v>
      </c>
      <c r="M33" s="4" t="s">
        <v>14</v>
      </c>
      <c r="N33" s="4" t="s">
        <v>14</v>
      </c>
      <c r="Q33" s="3" t="s">
        <v>460</v>
      </c>
      <c r="R33" s="106">
        <f t="shared" si="1"/>
        <v>65</v>
      </c>
      <c r="S33" s="34">
        <f t="shared" si="2"/>
        <v>19</v>
      </c>
    </row>
    <row r="34" spans="1:19" x14ac:dyDescent="0.35">
      <c r="A34" s="66"/>
      <c r="B34" s="69"/>
      <c r="C34" s="34"/>
      <c r="D34" s="34"/>
      <c r="E34" s="34"/>
      <c r="F34" s="34"/>
      <c r="G34" s="34"/>
      <c r="H34" s="34"/>
      <c r="I34" s="34"/>
      <c r="J34" s="34"/>
      <c r="K34" s="34"/>
      <c r="L34" s="34"/>
      <c r="M34" s="34"/>
      <c r="N34" s="34"/>
      <c r="O34" s="106"/>
      <c r="P34" s="34"/>
      <c r="Q34" s="34"/>
    </row>
    <row r="35" spans="1:19" x14ac:dyDescent="0.35">
      <c r="A35" s="66"/>
      <c r="B35" s="69"/>
      <c r="C35" s="69"/>
      <c r="D35" s="69"/>
      <c r="E35" s="69"/>
      <c r="F35" s="69"/>
      <c r="G35" s="69"/>
      <c r="H35" s="69"/>
      <c r="I35" s="69"/>
      <c r="J35" s="69"/>
      <c r="K35" s="69"/>
      <c r="L35" s="69"/>
      <c r="M35" s="69"/>
      <c r="N35" s="69"/>
      <c r="O35" s="69"/>
      <c r="P35" s="66"/>
    </row>
  </sheetData>
  <pageMargins left="0.7" right="0.7" top="0.75" bottom="0.75" header="0.3" footer="0.3"/>
  <pageSetup paperSize="9" orientation="portrait" horizontalDpi="0"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topLeftCell="A3" zoomScale="70" zoomScaleNormal="70" workbookViewId="0">
      <selection activeCell="O9" sqref="O9"/>
    </sheetView>
  </sheetViews>
  <sheetFormatPr defaultRowHeight="14.5" x14ac:dyDescent="0.35"/>
  <cols>
    <col min="1" max="1" width="8.90625" style="66"/>
    <col min="3" max="4" width="8.90625" style="66"/>
  </cols>
  <sheetData>
    <row r="1" spans="1:26" x14ac:dyDescent="0.35">
      <c r="A1" s="30" t="s">
        <v>967</v>
      </c>
      <c r="C1" s="30"/>
      <c r="D1" s="30"/>
    </row>
    <row r="2" spans="1:26" s="66" customFormat="1" x14ac:dyDescent="0.35">
      <c r="A2" s="30"/>
      <c r="C2" s="30"/>
      <c r="D2" s="30"/>
    </row>
    <row r="3" spans="1:26" s="66" customFormat="1" x14ac:dyDescent="0.35">
      <c r="A3" s="30"/>
    </row>
    <row r="4" spans="1:26" s="66" customFormat="1" x14ac:dyDescent="0.35">
      <c r="A4" s="30"/>
    </row>
    <row r="5" spans="1:26" s="66" customFormat="1" x14ac:dyDescent="0.35">
      <c r="A5" s="30"/>
    </row>
    <row r="6" spans="1:26" x14ac:dyDescent="0.35">
      <c r="B6" s="66"/>
      <c r="E6" s="66"/>
      <c r="F6" s="66"/>
      <c r="G6" s="66"/>
      <c r="H6" s="66"/>
      <c r="I6" s="66"/>
      <c r="J6" s="66"/>
      <c r="K6" s="66"/>
      <c r="L6" s="66"/>
      <c r="M6" s="66"/>
      <c r="N6" s="66"/>
      <c r="O6" s="66"/>
      <c r="P6" s="66"/>
      <c r="Q6" s="66"/>
      <c r="R6" s="66"/>
      <c r="S6" s="66"/>
      <c r="T6" s="66"/>
      <c r="U6" s="66"/>
      <c r="V6" s="66"/>
      <c r="W6" s="66"/>
      <c r="X6" s="66"/>
      <c r="Y6" s="66"/>
      <c r="Z6" s="66"/>
    </row>
    <row r="7" spans="1:26" s="66" customFormat="1" x14ac:dyDescent="0.35"/>
    <row r="8" spans="1:26" s="66" customFormat="1" x14ac:dyDescent="0.35"/>
    <row r="9" spans="1:26" x14ac:dyDescent="0.35">
      <c r="B9" s="66"/>
      <c r="F9" s="66"/>
      <c r="G9" s="66"/>
      <c r="H9" s="66"/>
      <c r="I9" s="66"/>
      <c r="J9" s="66"/>
      <c r="K9" s="66"/>
      <c r="L9" s="66"/>
      <c r="M9" s="66"/>
      <c r="N9" s="66"/>
      <c r="O9" s="66"/>
      <c r="P9" s="66"/>
      <c r="Q9" s="66"/>
      <c r="R9" s="66"/>
      <c r="S9" s="66"/>
      <c r="T9" s="66"/>
      <c r="U9" s="66"/>
      <c r="V9" s="66"/>
      <c r="W9" s="66"/>
      <c r="X9" s="66"/>
      <c r="Y9" s="66"/>
      <c r="Z9" s="66"/>
    </row>
    <row r="10" spans="1:26" x14ac:dyDescent="0.35">
      <c r="B10" s="66"/>
      <c r="E10" s="66"/>
      <c r="F10" s="66"/>
      <c r="G10" s="66"/>
      <c r="H10" s="66"/>
      <c r="I10" s="66"/>
      <c r="J10" s="66"/>
      <c r="K10" s="66"/>
      <c r="L10" s="66"/>
      <c r="M10" s="66"/>
      <c r="N10" s="66"/>
      <c r="O10" s="66"/>
      <c r="P10" s="66"/>
      <c r="Q10" s="66"/>
      <c r="R10" s="66"/>
      <c r="S10" s="66"/>
      <c r="T10" s="66"/>
      <c r="U10" s="66"/>
      <c r="V10" s="66"/>
      <c r="W10" s="66"/>
      <c r="X10" s="66"/>
      <c r="Y10" s="66"/>
      <c r="Z10" s="66"/>
    </row>
    <row r="11" spans="1:26" x14ac:dyDescent="0.35">
      <c r="B11" s="66"/>
      <c r="E11" s="66"/>
      <c r="F11" s="66"/>
      <c r="G11" s="66"/>
      <c r="H11" s="66"/>
      <c r="I11" s="66"/>
      <c r="J11" s="66"/>
      <c r="K11" s="66"/>
      <c r="L11" s="66"/>
      <c r="M11" s="66"/>
      <c r="N11" s="66"/>
      <c r="O11" s="66"/>
      <c r="P11" s="66"/>
      <c r="Q11" s="66"/>
      <c r="R11" s="66"/>
      <c r="S11" s="66"/>
      <c r="T11" s="66"/>
      <c r="U11" s="66"/>
      <c r="V11" s="66"/>
      <c r="W11" s="66"/>
      <c r="X11" s="66"/>
      <c r="Y11" s="66"/>
      <c r="Z11" s="66"/>
    </row>
    <row r="12" spans="1:26" s="66" customFormat="1" x14ac:dyDescent="0.35"/>
    <row r="13" spans="1:26" s="66" customFormat="1" x14ac:dyDescent="0.35">
      <c r="C13" s="30" t="s">
        <v>1323</v>
      </c>
      <c r="D13" s="30"/>
    </row>
    <row r="14" spans="1:26" x14ac:dyDescent="0.35">
      <c r="B14" s="66"/>
      <c r="E14" s="66"/>
      <c r="F14" s="66"/>
      <c r="G14" s="66"/>
      <c r="H14" s="66"/>
      <c r="I14" s="66"/>
      <c r="J14" s="66"/>
      <c r="K14" s="66"/>
      <c r="L14" s="66"/>
      <c r="M14" s="66"/>
      <c r="N14" s="66"/>
      <c r="O14" s="66"/>
      <c r="P14" s="66"/>
      <c r="Q14" s="66"/>
      <c r="R14" s="66"/>
      <c r="S14" s="66"/>
      <c r="T14" s="66"/>
      <c r="U14" s="66"/>
      <c r="V14" s="66"/>
      <c r="W14" s="66"/>
      <c r="X14" s="66"/>
      <c r="Y14" s="66"/>
      <c r="Z14" s="66"/>
    </row>
    <row r="15" spans="1:26" x14ac:dyDescent="0.35">
      <c r="B15" s="66"/>
      <c r="E15" s="71" t="s">
        <v>290</v>
      </c>
      <c r="F15" s="71"/>
      <c r="G15" s="71"/>
      <c r="H15" s="71" t="s">
        <v>4</v>
      </c>
      <c r="I15" s="71"/>
      <c r="J15" s="71"/>
      <c r="K15" s="71" t="s">
        <v>263</v>
      </c>
      <c r="L15" s="71" t="s">
        <v>968</v>
      </c>
      <c r="M15" s="71"/>
      <c r="N15" s="71"/>
      <c r="O15" s="71" t="s">
        <v>969</v>
      </c>
      <c r="P15" s="71"/>
      <c r="Q15" s="71"/>
      <c r="R15" s="71"/>
      <c r="S15" s="71"/>
      <c r="V15" s="66"/>
      <c r="W15" s="66"/>
      <c r="X15" s="66"/>
      <c r="Y15" s="66"/>
      <c r="Z15" s="66"/>
    </row>
    <row r="16" spans="1:26" s="66" customFormat="1" x14ac:dyDescent="0.35">
      <c r="C16" s="66" t="s">
        <v>1324</v>
      </c>
      <c r="D16" s="129" t="s">
        <v>1326</v>
      </c>
      <c r="E16" s="71" t="s">
        <v>986</v>
      </c>
      <c r="F16" s="71" t="s">
        <v>987</v>
      </c>
      <c r="G16" s="71" t="s">
        <v>988</v>
      </c>
      <c r="H16" s="71" t="s">
        <v>989</v>
      </c>
      <c r="I16" s="71" t="s">
        <v>990</v>
      </c>
      <c r="J16" s="71" t="s">
        <v>991</v>
      </c>
      <c r="K16" s="71"/>
      <c r="L16" s="71"/>
      <c r="M16" s="71" t="s">
        <v>992</v>
      </c>
      <c r="N16" s="71" t="s">
        <v>993</v>
      </c>
      <c r="O16" s="71" t="s">
        <v>994</v>
      </c>
      <c r="P16" s="71" t="s">
        <v>995</v>
      </c>
      <c r="Q16" s="71" t="s">
        <v>996</v>
      </c>
      <c r="R16" s="71" t="s">
        <v>997</v>
      </c>
      <c r="S16" s="71" t="s">
        <v>998</v>
      </c>
      <c r="T16" s="71" t="s">
        <v>999</v>
      </c>
    </row>
    <row r="17" spans="1:26" x14ac:dyDescent="0.35">
      <c r="B17" s="66"/>
      <c r="D17" s="129" t="s">
        <v>1325</v>
      </c>
      <c r="E17" s="189" t="s">
        <v>1248</v>
      </c>
      <c r="F17" s="71" t="s">
        <v>1249</v>
      </c>
      <c r="G17" s="71" t="s">
        <v>972</v>
      </c>
      <c r="H17" s="71" t="s">
        <v>1000</v>
      </c>
      <c r="I17" s="71" t="s">
        <v>1001</v>
      </c>
      <c r="J17" s="71"/>
      <c r="K17" s="71" t="s">
        <v>1257</v>
      </c>
      <c r="L17" s="71" t="s">
        <v>1256</v>
      </c>
      <c r="M17" s="71" t="s">
        <v>1255</v>
      </c>
      <c r="N17" s="71" t="s">
        <v>1254</v>
      </c>
      <c r="O17" s="71" t="s">
        <v>1253</v>
      </c>
      <c r="P17" s="71" t="s">
        <v>1252</v>
      </c>
      <c r="Q17" s="71" t="s">
        <v>1251</v>
      </c>
      <c r="R17" s="71" t="s">
        <v>1250</v>
      </c>
      <c r="S17" s="71"/>
      <c r="V17" s="66"/>
      <c r="W17" s="66"/>
      <c r="X17" s="66"/>
      <c r="Y17" s="66"/>
      <c r="Z17" s="66"/>
    </row>
    <row r="18" spans="1:26" x14ac:dyDescent="0.35">
      <c r="C18" s="66" t="s">
        <v>983</v>
      </c>
      <c r="D18" s="71">
        <f t="shared" ref="D18:E20" si="0">+D26+D29</f>
        <v>1</v>
      </c>
      <c r="E18" s="71">
        <f t="shared" si="0"/>
        <v>9</v>
      </c>
      <c r="F18" s="71">
        <f t="shared" ref="F18:I18" si="1">+F26+F29</f>
        <v>39</v>
      </c>
      <c r="G18" s="71">
        <f t="shared" si="1"/>
        <v>27</v>
      </c>
      <c r="H18" s="71">
        <f t="shared" si="1"/>
        <v>10</v>
      </c>
      <c r="I18" s="71">
        <f t="shared" si="1"/>
        <v>1</v>
      </c>
      <c r="J18" s="71"/>
      <c r="K18" s="71"/>
      <c r="L18" s="71"/>
      <c r="M18" s="71"/>
      <c r="N18" s="71"/>
      <c r="O18" s="71"/>
      <c r="P18" s="71"/>
      <c r="Q18" s="71"/>
      <c r="R18" s="71"/>
      <c r="S18" s="71"/>
      <c r="V18" s="66"/>
      <c r="W18" s="66"/>
      <c r="X18" s="66"/>
      <c r="Y18" s="66"/>
      <c r="Z18" s="66"/>
    </row>
    <row r="19" spans="1:26" x14ac:dyDescent="0.35">
      <c r="C19" s="66" t="s">
        <v>984</v>
      </c>
      <c r="D19" s="71">
        <f t="shared" si="0"/>
        <v>0</v>
      </c>
      <c r="E19" s="71">
        <f t="shared" si="0"/>
        <v>0</v>
      </c>
      <c r="F19" s="71">
        <f t="shared" ref="F19:I19" si="2">+F27+F30</f>
        <v>8</v>
      </c>
      <c r="G19" s="71">
        <f t="shared" si="2"/>
        <v>13</v>
      </c>
      <c r="H19" s="71">
        <f t="shared" si="2"/>
        <v>2</v>
      </c>
      <c r="I19" s="71">
        <f t="shared" si="2"/>
        <v>1</v>
      </c>
      <c r="J19" s="71"/>
      <c r="K19" s="71"/>
      <c r="L19" s="71"/>
      <c r="M19" s="71"/>
      <c r="N19" s="71"/>
      <c r="O19" s="71"/>
      <c r="P19" s="71"/>
      <c r="Q19" s="71"/>
      <c r="R19" s="71"/>
      <c r="S19" s="71"/>
      <c r="V19" s="66"/>
      <c r="W19" s="66"/>
      <c r="X19" s="66"/>
      <c r="Y19" s="66"/>
      <c r="Z19" s="66"/>
    </row>
    <row r="20" spans="1:26" x14ac:dyDescent="0.35">
      <c r="C20" s="66" t="s">
        <v>985</v>
      </c>
      <c r="D20" s="71">
        <f t="shared" si="0"/>
        <v>0</v>
      </c>
      <c r="E20" s="71">
        <f t="shared" si="0"/>
        <v>1</v>
      </c>
      <c r="F20" s="71">
        <f t="shared" ref="F20:I20" si="3">+F28+F31</f>
        <v>6</v>
      </c>
      <c r="G20" s="71">
        <f t="shared" si="3"/>
        <v>8</v>
      </c>
      <c r="H20" s="71">
        <f t="shared" si="3"/>
        <v>0</v>
      </c>
      <c r="I20" s="71">
        <f t="shared" si="3"/>
        <v>3</v>
      </c>
      <c r="J20" s="71"/>
      <c r="K20" s="71">
        <f t="shared" ref="K20:R20" si="4">+M28+M31</f>
        <v>1</v>
      </c>
      <c r="L20" s="71">
        <f t="shared" si="4"/>
        <v>7</v>
      </c>
      <c r="M20" s="71">
        <f t="shared" si="4"/>
        <v>17</v>
      </c>
      <c r="N20" s="71">
        <f t="shared" si="4"/>
        <v>15</v>
      </c>
      <c r="O20" s="71">
        <f t="shared" si="4"/>
        <v>15</v>
      </c>
      <c r="P20" s="71">
        <f t="shared" si="4"/>
        <v>12</v>
      </c>
      <c r="Q20" s="71">
        <f t="shared" si="4"/>
        <v>4</v>
      </c>
      <c r="R20" s="71">
        <f t="shared" si="4"/>
        <v>3</v>
      </c>
      <c r="S20" s="71"/>
      <c r="V20" s="66"/>
      <c r="W20" s="66"/>
      <c r="X20" s="66"/>
      <c r="Y20" s="66"/>
      <c r="Z20" s="66"/>
    </row>
    <row r="21" spans="1:26" x14ac:dyDescent="0.35">
      <c r="D21" s="129"/>
      <c r="E21" s="71"/>
      <c r="F21" s="71"/>
      <c r="G21" s="71"/>
      <c r="H21" s="71"/>
      <c r="I21" s="71"/>
      <c r="J21" s="71"/>
      <c r="K21" s="71"/>
      <c r="L21" s="71"/>
      <c r="M21" s="71"/>
      <c r="N21" s="71"/>
      <c r="O21" s="71"/>
      <c r="P21" s="71"/>
      <c r="Q21" s="71"/>
      <c r="R21" s="71"/>
      <c r="S21" s="71"/>
      <c r="T21" s="71"/>
      <c r="U21" s="71"/>
      <c r="V21" s="66"/>
      <c r="W21" s="66"/>
      <c r="X21" s="66"/>
      <c r="Y21" s="66"/>
      <c r="Z21" s="66"/>
    </row>
    <row r="22" spans="1:26" x14ac:dyDescent="0.35">
      <c r="D22" s="129"/>
      <c r="U22" s="71"/>
      <c r="V22" s="66"/>
      <c r="W22" s="66"/>
      <c r="X22" s="66"/>
      <c r="Y22" s="66"/>
      <c r="Z22" s="66"/>
    </row>
    <row r="23" spans="1:26" x14ac:dyDescent="0.35">
      <c r="B23" s="66"/>
      <c r="D23" s="129"/>
      <c r="E23" s="71"/>
      <c r="F23" s="71"/>
      <c r="G23" s="71"/>
      <c r="H23" s="71"/>
      <c r="I23" s="71"/>
      <c r="J23" s="71"/>
      <c r="K23" s="71"/>
      <c r="L23" s="71"/>
      <c r="M23" s="71"/>
      <c r="N23" s="71"/>
      <c r="O23" s="71"/>
      <c r="P23" s="71"/>
      <c r="Q23" s="71"/>
      <c r="R23" s="71"/>
      <c r="S23" s="71"/>
      <c r="T23" s="71"/>
      <c r="U23" s="71"/>
      <c r="V23" s="66"/>
      <c r="W23" s="66"/>
      <c r="X23" s="66"/>
      <c r="Y23" s="66"/>
      <c r="Z23" s="66"/>
    </row>
    <row r="24" spans="1:26" x14ac:dyDescent="0.35">
      <c r="B24" s="66"/>
      <c r="D24" s="129"/>
      <c r="E24" s="71" t="s">
        <v>290</v>
      </c>
      <c r="F24" s="71"/>
      <c r="G24" s="71"/>
      <c r="H24" s="71" t="s">
        <v>4</v>
      </c>
      <c r="I24" s="71"/>
      <c r="J24" s="71"/>
      <c r="K24" s="71"/>
      <c r="L24" s="71"/>
      <c r="M24" s="71" t="s">
        <v>263</v>
      </c>
      <c r="N24" s="71" t="s">
        <v>968</v>
      </c>
      <c r="O24" s="71"/>
      <c r="P24" s="71"/>
      <c r="Q24" s="71" t="s">
        <v>969</v>
      </c>
      <c r="R24" s="71"/>
      <c r="S24" s="71"/>
      <c r="T24" s="71"/>
      <c r="U24" s="71"/>
      <c r="V24" s="66"/>
      <c r="W24" s="66"/>
      <c r="X24" s="66"/>
      <c r="Y24" s="66"/>
      <c r="Z24" s="66"/>
    </row>
    <row r="25" spans="1:26" x14ac:dyDescent="0.35">
      <c r="B25" s="66"/>
      <c r="D25" s="129" t="s">
        <v>1325</v>
      </c>
      <c r="E25" s="189" t="s">
        <v>970</v>
      </c>
      <c r="F25" s="71" t="s">
        <v>971</v>
      </c>
      <c r="G25" s="71" t="s">
        <v>972</v>
      </c>
      <c r="H25" s="71" t="s">
        <v>973</v>
      </c>
      <c r="I25" s="71" t="s">
        <v>974</v>
      </c>
      <c r="J25" s="71" t="s">
        <v>12</v>
      </c>
      <c r="K25" s="71" t="s">
        <v>643</v>
      </c>
      <c r="L25" s="71"/>
      <c r="M25" s="71" t="s">
        <v>975</v>
      </c>
      <c r="N25" s="71" t="s">
        <v>976</v>
      </c>
      <c r="O25" s="71" t="s">
        <v>977</v>
      </c>
      <c r="P25" s="71" t="s">
        <v>978</v>
      </c>
      <c r="Q25" s="71" t="s">
        <v>979</v>
      </c>
      <c r="R25" s="71" t="s">
        <v>980</v>
      </c>
      <c r="S25" s="71" t="s">
        <v>981</v>
      </c>
      <c r="T25" s="71" t="s">
        <v>982</v>
      </c>
      <c r="U25" s="71" t="s">
        <v>12</v>
      </c>
      <c r="V25" s="71" t="s">
        <v>643</v>
      </c>
      <c r="W25" s="66"/>
      <c r="X25" s="66"/>
      <c r="Y25" s="66"/>
      <c r="Z25" s="66"/>
    </row>
    <row r="26" spans="1:26" x14ac:dyDescent="0.35">
      <c r="A26" s="43" t="s">
        <v>1002</v>
      </c>
      <c r="B26" s="43" t="s">
        <v>983</v>
      </c>
      <c r="C26" s="43"/>
      <c r="D26" s="224"/>
      <c r="E26" s="230">
        <v>3</v>
      </c>
      <c r="F26" s="230">
        <v>33</v>
      </c>
      <c r="G26" s="230">
        <v>23</v>
      </c>
      <c r="H26" s="230">
        <v>10</v>
      </c>
      <c r="I26" s="230">
        <v>1</v>
      </c>
      <c r="J26" s="125">
        <f t="shared" ref="J26:J28" si="5">+SUM(C26:I26)</f>
        <v>70</v>
      </c>
      <c r="K26" s="208">
        <f>+J26/48</f>
        <v>1.4583333333333333</v>
      </c>
      <c r="L26" s="230"/>
      <c r="M26" s="230"/>
      <c r="N26" s="230"/>
      <c r="O26" s="230"/>
      <c r="P26" s="230"/>
      <c r="Q26" s="230"/>
      <c r="R26" s="230"/>
      <c r="S26" s="230"/>
      <c r="T26" s="230"/>
      <c r="U26" s="71"/>
      <c r="V26" s="66"/>
      <c r="W26" s="66"/>
      <c r="X26" s="66"/>
      <c r="Y26" s="66"/>
      <c r="Z26" s="66"/>
    </row>
    <row r="27" spans="1:26" x14ac:dyDescent="0.35">
      <c r="A27" s="244" t="s">
        <v>1003</v>
      </c>
      <c r="B27" s="43" t="s">
        <v>984</v>
      </c>
      <c r="C27" s="43"/>
      <c r="D27" s="224"/>
      <c r="E27" s="230"/>
      <c r="F27" s="230">
        <v>4</v>
      </c>
      <c r="G27" s="230">
        <v>10</v>
      </c>
      <c r="H27" s="230">
        <v>2</v>
      </c>
      <c r="I27" s="230">
        <v>1</v>
      </c>
      <c r="J27" s="125">
        <f t="shared" si="5"/>
        <v>17</v>
      </c>
      <c r="K27" s="208">
        <f>+J27/48</f>
        <v>0.35416666666666669</v>
      </c>
      <c r="L27" s="230"/>
      <c r="M27" s="230"/>
      <c r="N27" s="230"/>
      <c r="O27" s="230"/>
      <c r="P27" s="230"/>
      <c r="Q27" s="230"/>
      <c r="R27" s="230"/>
      <c r="S27" s="230"/>
      <c r="T27" s="230"/>
      <c r="U27" s="252"/>
      <c r="V27" s="244"/>
      <c r="W27" s="66"/>
      <c r="X27" s="66"/>
      <c r="Y27" s="66"/>
      <c r="Z27" s="66"/>
    </row>
    <row r="28" spans="1:26" x14ac:dyDescent="0.35">
      <c r="B28" s="43" t="s">
        <v>985</v>
      </c>
      <c r="C28" s="43"/>
      <c r="D28" s="224"/>
      <c r="E28" s="230"/>
      <c r="F28" s="230">
        <v>6</v>
      </c>
      <c r="G28" s="230">
        <v>8</v>
      </c>
      <c r="H28" s="230"/>
      <c r="I28" s="230">
        <v>3</v>
      </c>
      <c r="J28" s="125">
        <f t="shared" si="5"/>
        <v>17</v>
      </c>
      <c r="K28" s="208">
        <f>+J28/48</f>
        <v>0.35416666666666669</v>
      </c>
      <c r="L28" s="230"/>
      <c r="M28" s="230"/>
      <c r="N28" s="230">
        <v>3</v>
      </c>
      <c r="O28" s="230">
        <v>14</v>
      </c>
      <c r="P28" s="230">
        <v>14</v>
      </c>
      <c r="Q28" s="230">
        <v>15</v>
      </c>
      <c r="R28" s="230">
        <v>11</v>
      </c>
      <c r="S28" s="230">
        <v>4</v>
      </c>
      <c r="T28" s="230">
        <v>3</v>
      </c>
      <c r="U28" s="252">
        <f>+SUM(M28:T28)</f>
        <v>64</v>
      </c>
      <c r="V28" s="246">
        <f>+U28/48</f>
        <v>1.3333333333333333</v>
      </c>
      <c r="W28" s="66"/>
      <c r="X28" s="66"/>
      <c r="Y28" s="66"/>
      <c r="Z28" s="66"/>
    </row>
    <row r="29" spans="1:26" x14ac:dyDescent="0.35">
      <c r="A29" s="116" t="s">
        <v>381</v>
      </c>
      <c r="B29" s="116" t="s">
        <v>983</v>
      </c>
      <c r="C29" s="116"/>
      <c r="D29" s="133">
        <v>1</v>
      </c>
      <c r="E29" s="125">
        <v>6</v>
      </c>
      <c r="F29" s="125">
        <v>6</v>
      </c>
      <c r="G29" s="125">
        <v>4</v>
      </c>
      <c r="H29" s="125"/>
      <c r="I29" s="125"/>
      <c r="J29" s="125">
        <f>+SUM(C29:I29)</f>
        <v>17</v>
      </c>
      <c r="K29" s="207">
        <f>+J29/18</f>
        <v>0.94444444444444442</v>
      </c>
      <c r="L29" s="125"/>
      <c r="M29" s="125"/>
      <c r="N29" s="125"/>
      <c r="O29" s="125"/>
      <c r="P29" s="125"/>
      <c r="Q29" s="125"/>
      <c r="R29" s="125"/>
      <c r="S29" s="125"/>
      <c r="T29" s="125"/>
      <c r="U29" s="71"/>
      <c r="V29" s="66"/>
      <c r="W29" s="66"/>
      <c r="X29" s="66"/>
      <c r="Y29" s="66"/>
      <c r="Z29" s="66"/>
    </row>
    <row r="30" spans="1:26" x14ac:dyDescent="0.35">
      <c r="A30" s="116" t="s">
        <v>391</v>
      </c>
      <c r="B30" s="116" t="s">
        <v>984</v>
      </c>
      <c r="C30" s="116"/>
      <c r="D30" s="133"/>
      <c r="E30" s="125">
        <v>0</v>
      </c>
      <c r="F30" s="125">
        <v>4</v>
      </c>
      <c r="G30" s="125">
        <v>3</v>
      </c>
      <c r="H30" s="125"/>
      <c r="I30" s="125"/>
      <c r="J30" s="125">
        <f>+SUM(C30:I30)</f>
        <v>7</v>
      </c>
      <c r="K30" s="207">
        <f>+J30/18</f>
        <v>0.3888888888888889</v>
      </c>
      <c r="L30" s="125"/>
      <c r="M30" s="125"/>
      <c r="N30" s="125"/>
      <c r="O30" s="125"/>
      <c r="P30" s="125"/>
      <c r="Q30" s="125"/>
      <c r="R30" s="125"/>
      <c r="S30" s="125"/>
      <c r="T30" s="125"/>
      <c r="U30" s="71"/>
      <c r="V30" s="66"/>
      <c r="W30" s="66"/>
      <c r="X30" s="66"/>
      <c r="Y30" s="66"/>
      <c r="Z30" s="66"/>
    </row>
    <row r="31" spans="1:26" x14ac:dyDescent="0.35">
      <c r="A31" s="116"/>
      <c r="B31" s="116" t="s">
        <v>985</v>
      </c>
      <c r="C31" s="116"/>
      <c r="D31" s="116"/>
      <c r="E31" s="125">
        <v>1</v>
      </c>
      <c r="F31" s="125"/>
      <c r="G31" s="125"/>
      <c r="H31" s="125"/>
      <c r="I31" s="125"/>
      <c r="J31" s="125">
        <f t="shared" ref="J31" si="6">+SUM(E31:I31)</f>
        <v>1</v>
      </c>
      <c r="K31" s="207">
        <f>+J31/18</f>
        <v>5.5555555555555552E-2</v>
      </c>
      <c r="L31" s="125"/>
      <c r="M31" s="125">
        <v>1</v>
      </c>
      <c r="N31" s="125">
        <v>4</v>
      </c>
      <c r="O31" s="125">
        <v>3</v>
      </c>
      <c r="P31" s="125">
        <v>1</v>
      </c>
      <c r="Q31" s="125">
        <v>0</v>
      </c>
      <c r="R31" s="125">
        <v>1</v>
      </c>
      <c r="S31" s="125">
        <v>0</v>
      </c>
      <c r="T31" s="125">
        <v>0</v>
      </c>
      <c r="U31" s="125">
        <f>+SUM(M31:T31)</f>
        <v>10</v>
      </c>
      <c r="V31" s="207">
        <f>+U31/18</f>
        <v>0.55555555555555558</v>
      </c>
      <c r="W31" s="66"/>
      <c r="X31" s="66"/>
      <c r="Y31" s="66"/>
      <c r="Z31" s="66"/>
    </row>
    <row r="32" spans="1:26" x14ac:dyDescent="0.35">
      <c r="B32" s="66"/>
      <c r="E32" s="66"/>
      <c r="F32" s="66"/>
      <c r="G32" s="66"/>
      <c r="H32" s="66"/>
      <c r="I32" s="66"/>
      <c r="J32" s="267">
        <f>+SUM(J26:J31)</f>
        <v>129</v>
      </c>
      <c r="K32" s="66"/>
      <c r="L32" s="66"/>
      <c r="M32" s="66"/>
      <c r="N32" s="66"/>
      <c r="O32" s="66"/>
      <c r="P32" s="66"/>
      <c r="Q32" s="66"/>
      <c r="R32" s="66"/>
      <c r="S32" s="66"/>
      <c r="T32" s="66"/>
      <c r="U32" s="267">
        <f>+SUM(U26:U31)</f>
        <v>74</v>
      </c>
      <c r="V32" s="66"/>
      <c r="W32" s="66"/>
      <c r="X32" s="66"/>
      <c r="Y32" s="66"/>
      <c r="Z32" s="66"/>
    </row>
    <row r="33" spans="2:26" x14ac:dyDescent="0.35">
      <c r="B33" s="66"/>
      <c r="E33" s="66"/>
      <c r="F33" s="66"/>
      <c r="G33" s="66"/>
      <c r="H33" s="66"/>
      <c r="I33" s="66"/>
      <c r="J33" s="66"/>
      <c r="K33" s="66"/>
      <c r="L33" s="66"/>
      <c r="M33" s="66"/>
      <c r="N33" s="66"/>
      <c r="O33" s="66"/>
      <c r="P33" s="66"/>
      <c r="Q33" s="66"/>
      <c r="R33" s="66"/>
      <c r="S33" s="66"/>
      <c r="T33" s="66"/>
      <c r="U33" s="66"/>
      <c r="V33" s="66"/>
      <c r="W33" s="66"/>
      <c r="X33" s="66"/>
      <c r="Y33" s="66"/>
      <c r="Z33" s="66"/>
    </row>
    <row r="34" spans="2:26" x14ac:dyDescent="0.35">
      <c r="B34" s="66"/>
      <c r="E34" s="66"/>
      <c r="F34" s="66"/>
      <c r="G34" s="66"/>
      <c r="H34" s="66"/>
      <c r="I34" s="66"/>
      <c r="J34" s="66"/>
      <c r="K34" s="66"/>
      <c r="L34" s="66"/>
      <c r="M34" s="66"/>
      <c r="N34" s="66"/>
      <c r="O34" s="66"/>
      <c r="P34" s="66"/>
      <c r="Q34" s="66"/>
      <c r="R34" s="66"/>
      <c r="S34" s="66"/>
      <c r="T34" s="66"/>
      <c r="U34" s="66"/>
      <c r="V34" s="66"/>
      <c r="W34" s="66"/>
      <c r="X34" s="66"/>
      <c r="Y34" s="66"/>
      <c r="Z34" s="66"/>
    </row>
    <row r="35" spans="2:26" x14ac:dyDescent="0.35">
      <c r="B35" s="245">
        <v>1995</v>
      </c>
      <c r="C35" s="245">
        <v>2</v>
      </c>
      <c r="D35" s="245"/>
      <c r="E35" s="245" t="s">
        <v>1240</v>
      </c>
      <c r="F35" s="245"/>
      <c r="G35" s="245"/>
      <c r="H35" s="245"/>
      <c r="I35" s="245"/>
      <c r="J35" s="245"/>
      <c r="K35" s="245"/>
      <c r="L35" s="66"/>
      <c r="M35" s="66"/>
      <c r="N35" s="66"/>
      <c r="O35" s="66"/>
      <c r="P35" s="66"/>
      <c r="Q35" s="66"/>
      <c r="R35" s="66"/>
      <c r="S35" s="66"/>
      <c r="T35" s="66"/>
      <c r="U35" s="66"/>
      <c r="V35" s="66"/>
      <c r="W35" s="66"/>
      <c r="X35" s="66"/>
      <c r="Y35" s="66"/>
      <c r="Z35" s="66"/>
    </row>
    <row r="36" spans="2:26" x14ac:dyDescent="0.35">
      <c r="B36" s="245">
        <f>+B35+1</f>
        <v>1996</v>
      </c>
      <c r="C36" s="245">
        <v>4</v>
      </c>
      <c r="D36" s="245"/>
      <c r="E36" s="245" t="s">
        <v>1244</v>
      </c>
      <c r="F36" s="245"/>
      <c r="G36" s="245"/>
      <c r="H36" s="245"/>
      <c r="I36" s="245"/>
      <c r="J36" s="245"/>
      <c r="K36" s="245"/>
      <c r="L36" s="66"/>
      <c r="M36" s="66"/>
      <c r="N36" s="66"/>
      <c r="O36" s="66"/>
      <c r="P36" s="66"/>
      <c r="Q36" s="66"/>
      <c r="R36" s="66"/>
      <c r="S36" s="66"/>
      <c r="T36" s="66"/>
      <c r="U36" s="66"/>
      <c r="V36" s="66"/>
      <c r="W36" s="66"/>
      <c r="X36" s="66"/>
      <c r="Y36" s="66"/>
      <c r="Z36" s="66"/>
    </row>
    <row r="37" spans="2:26" x14ac:dyDescent="0.35">
      <c r="B37" s="245">
        <f t="shared" ref="B37:B52" si="7">+B36+1</f>
        <v>1997</v>
      </c>
      <c r="C37" s="245">
        <v>3</v>
      </c>
      <c r="D37" s="245"/>
      <c r="E37" s="245" t="s">
        <v>1239</v>
      </c>
      <c r="F37" s="245"/>
      <c r="G37" s="245"/>
      <c r="H37" s="245"/>
      <c r="I37" s="245"/>
      <c r="J37" s="245"/>
      <c r="K37" s="245"/>
      <c r="L37" s="66"/>
      <c r="M37" s="66"/>
      <c r="N37" s="66"/>
      <c r="O37" s="66"/>
      <c r="P37" s="66"/>
      <c r="Q37" s="66"/>
      <c r="R37" s="66"/>
      <c r="S37" s="66"/>
      <c r="T37" s="66"/>
      <c r="U37" s="66"/>
      <c r="V37" s="66"/>
      <c r="W37" s="66"/>
      <c r="X37" s="66"/>
      <c r="Y37" s="66"/>
      <c r="Z37" s="66"/>
    </row>
    <row r="38" spans="2:26" x14ac:dyDescent="0.35">
      <c r="B38" s="245">
        <f t="shared" si="7"/>
        <v>1998</v>
      </c>
      <c r="C38" s="245">
        <v>2</v>
      </c>
      <c r="D38" s="245"/>
      <c r="E38" s="245" t="s">
        <v>1238</v>
      </c>
      <c r="F38" s="245"/>
      <c r="G38" s="245"/>
      <c r="H38" s="245"/>
      <c r="I38" s="245"/>
      <c r="J38" s="245"/>
      <c r="K38" s="245"/>
      <c r="L38" s="66"/>
      <c r="M38" s="66"/>
      <c r="N38" s="66"/>
      <c r="O38" s="66"/>
      <c r="P38" s="66"/>
      <c r="Q38" s="66"/>
      <c r="R38" s="66"/>
      <c r="S38" s="66"/>
      <c r="T38" s="66"/>
      <c r="U38" s="66"/>
      <c r="V38" s="66"/>
      <c r="W38" s="66"/>
      <c r="X38" s="66"/>
      <c r="Y38" s="66"/>
      <c r="Z38" s="66"/>
    </row>
    <row r="39" spans="2:26" x14ac:dyDescent="0.35">
      <c r="B39" s="245">
        <f t="shared" si="7"/>
        <v>1999</v>
      </c>
      <c r="C39" s="245">
        <v>3</v>
      </c>
      <c r="D39" s="245"/>
      <c r="E39" s="245" t="s">
        <v>1237</v>
      </c>
      <c r="F39" s="245"/>
      <c r="G39" s="245"/>
      <c r="H39" s="245"/>
      <c r="I39" s="245"/>
      <c r="J39" s="245"/>
      <c r="K39" s="245"/>
      <c r="L39" s="66"/>
      <c r="M39" s="66"/>
      <c r="N39" s="66"/>
      <c r="O39" s="66"/>
      <c r="P39" s="66"/>
      <c r="Q39" s="66"/>
      <c r="R39" s="66"/>
      <c r="S39" s="66"/>
      <c r="T39" s="66"/>
      <c r="U39" s="66"/>
      <c r="V39" s="66"/>
      <c r="W39" s="66"/>
      <c r="X39" s="66"/>
      <c r="Y39" s="66"/>
      <c r="Z39" s="66"/>
    </row>
    <row r="40" spans="2:26" x14ac:dyDescent="0.35">
      <c r="B40" s="245">
        <f t="shared" si="7"/>
        <v>2000</v>
      </c>
      <c r="C40" s="245">
        <v>2</v>
      </c>
      <c r="D40" s="245"/>
      <c r="E40" s="245" t="s">
        <v>1241</v>
      </c>
      <c r="F40" s="245"/>
      <c r="G40" s="245"/>
      <c r="H40" s="245"/>
      <c r="I40" s="245"/>
      <c r="J40" s="245"/>
      <c r="K40" s="245"/>
      <c r="L40" s="66"/>
      <c r="M40" s="66"/>
      <c r="N40" s="66"/>
      <c r="O40" s="66"/>
      <c r="P40" s="66"/>
      <c r="Q40" s="66"/>
      <c r="R40" s="66"/>
      <c r="S40" s="66"/>
      <c r="T40" s="66"/>
      <c r="U40" s="66"/>
      <c r="V40" s="66"/>
      <c r="W40" s="66"/>
      <c r="X40" s="66"/>
      <c r="Y40" s="66"/>
      <c r="Z40" s="66"/>
    </row>
    <row r="41" spans="2:26" x14ac:dyDescent="0.35">
      <c r="B41" s="245">
        <f t="shared" si="7"/>
        <v>2001</v>
      </c>
      <c r="C41" s="245">
        <v>1</v>
      </c>
      <c r="D41" s="245"/>
      <c r="E41" s="245" t="s">
        <v>1236</v>
      </c>
      <c r="F41" s="245"/>
      <c r="G41" s="245"/>
      <c r="H41" s="245"/>
      <c r="I41" s="245"/>
      <c r="J41" s="245"/>
      <c r="K41" s="245"/>
      <c r="L41" s="66"/>
      <c r="M41" s="66"/>
      <c r="N41" s="66"/>
      <c r="O41" s="66"/>
      <c r="P41" s="66"/>
      <c r="Q41" s="66"/>
      <c r="R41" s="66"/>
      <c r="S41" s="66"/>
      <c r="T41" s="66"/>
      <c r="U41" s="66"/>
      <c r="V41" s="66"/>
      <c r="W41" s="66"/>
      <c r="X41" s="66"/>
      <c r="Y41" s="66"/>
      <c r="Z41" s="66"/>
    </row>
    <row r="42" spans="2:26" x14ac:dyDescent="0.35">
      <c r="B42" s="245">
        <f t="shared" si="7"/>
        <v>2002</v>
      </c>
      <c r="C42" s="245">
        <v>1</v>
      </c>
      <c r="D42" s="245"/>
      <c r="E42" s="245" t="s">
        <v>1235</v>
      </c>
      <c r="F42" s="245"/>
      <c r="G42" s="245"/>
      <c r="H42" s="245"/>
      <c r="I42" s="245"/>
      <c r="J42" s="245"/>
      <c r="K42" s="245"/>
    </row>
    <row r="43" spans="2:26" x14ac:dyDescent="0.35">
      <c r="B43" s="245">
        <f t="shared" si="7"/>
        <v>2003</v>
      </c>
      <c r="C43" s="245">
        <v>1</v>
      </c>
      <c r="D43" s="245"/>
      <c r="E43" s="245" t="s">
        <v>1234</v>
      </c>
      <c r="F43" s="245"/>
      <c r="G43" s="245"/>
      <c r="H43" s="245"/>
      <c r="I43" s="245"/>
      <c r="J43" s="245"/>
      <c r="K43" s="245"/>
    </row>
    <row r="44" spans="2:26" x14ac:dyDescent="0.35">
      <c r="B44" s="245">
        <f t="shared" si="7"/>
        <v>2004</v>
      </c>
      <c r="C44" s="245">
        <v>6</v>
      </c>
      <c r="D44" s="245"/>
      <c r="E44" s="245" t="s">
        <v>1247</v>
      </c>
      <c r="F44" s="245"/>
      <c r="G44" s="245"/>
      <c r="H44" s="245"/>
      <c r="I44" s="245"/>
      <c r="J44" s="245"/>
      <c r="K44" s="245"/>
    </row>
    <row r="45" spans="2:26" x14ac:dyDescent="0.35">
      <c r="B45" s="245">
        <f t="shared" si="7"/>
        <v>2005</v>
      </c>
      <c r="C45" s="245">
        <v>2</v>
      </c>
      <c r="D45" s="245"/>
      <c r="E45" s="245" t="s">
        <v>1233</v>
      </c>
      <c r="F45" s="245"/>
      <c r="G45" s="245"/>
      <c r="H45" s="245"/>
      <c r="I45" s="245"/>
      <c r="J45" s="245"/>
      <c r="K45" s="245"/>
    </row>
    <row r="46" spans="2:26" x14ac:dyDescent="0.35">
      <c r="B46" s="245">
        <f t="shared" si="7"/>
        <v>2006</v>
      </c>
      <c r="C46" s="245"/>
      <c r="D46" s="245"/>
      <c r="E46" s="245"/>
      <c r="F46" s="245"/>
      <c r="G46" s="245"/>
      <c r="H46" s="245"/>
      <c r="I46" s="245"/>
      <c r="J46" s="245"/>
      <c r="K46" s="245"/>
    </row>
    <row r="47" spans="2:26" x14ac:dyDescent="0.35">
      <c r="B47" s="245">
        <f t="shared" si="7"/>
        <v>2007</v>
      </c>
      <c r="C47" s="245">
        <v>4</v>
      </c>
      <c r="D47" s="245"/>
      <c r="E47" s="245" t="s">
        <v>1232</v>
      </c>
      <c r="F47" s="245"/>
      <c r="G47" s="245"/>
      <c r="H47" s="245"/>
      <c r="I47" s="245"/>
      <c r="J47" s="245"/>
      <c r="K47" s="245"/>
    </row>
    <row r="48" spans="2:26" x14ac:dyDescent="0.35">
      <c r="B48" s="245">
        <f t="shared" si="7"/>
        <v>2008</v>
      </c>
      <c r="C48" s="245">
        <v>2</v>
      </c>
      <c r="D48" s="245"/>
      <c r="E48" s="245" t="s">
        <v>1231</v>
      </c>
      <c r="F48" s="245"/>
      <c r="G48" s="245"/>
      <c r="H48" s="245"/>
      <c r="I48" s="245"/>
      <c r="J48" s="245"/>
      <c r="K48" s="245"/>
    </row>
    <row r="49" spans="2:11" x14ac:dyDescent="0.35">
      <c r="B49" s="245">
        <f t="shared" si="7"/>
        <v>2009</v>
      </c>
      <c r="C49" s="245"/>
      <c r="D49" s="245"/>
      <c r="E49" s="245"/>
      <c r="F49" s="245"/>
      <c r="G49" s="245"/>
      <c r="H49" s="245"/>
      <c r="I49" s="245"/>
      <c r="J49" s="245"/>
      <c r="K49" s="245"/>
    </row>
    <row r="50" spans="2:11" x14ac:dyDescent="0.35">
      <c r="B50" s="245">
        <f t="shared" si="7"/>
        <v>2010</v>
      </c>
      <c r="C50" s="245">
        <v>1</v>
      </c>
      <c r="D50" s="245"/>
      <c r="E50" s="245" t="s">
        <v>1243</v>
      </c>
      <c r="F50" s="245"/>
      <c r="G50" s="245"/>
      <c r="H50" s="245"/>
      <c r="I50" s="245"/>
      <c r="J50" s="245"/>
      <c r="K50" s="245"/>
    </row>
    <row r="51" spans="2:11" x14ac:dyDescent="0.35">
      <c r="B51" s="245">
        <f t="shared" si="7"/>
        <v>2011</v>
      </c>
      <c r="C51" s="245"/>
      <c r="D51" s="245"/>
      <c r="E51" s="245"/>
      <c r="F51" s="245"/>
      <c r="G51" s="245"/>
      <c r="H51" s="245"/>
      <c r="I51" s="245"/>
      <c r="J51" s="245"/>
      <c r="K51" s="245"/>
    </row>
    <row r="52" spans="2:11" x14ac:dyDescent="0.35">
      <c r="B52" s="245">
        <f t="shared" si="7"/>
        <v>2012</v>
      </c>
      <c r="C52" s="245">
        <v>1</v>
      </c>
      <c r="D52" s="245"/>
      <c r="E52" s="245" t="s">
        <v>1242</v>
      </c>
      <c r="F52" s="245"/>
      <c r="G52" s="245"/>
      <c r="H52" s="245"/>
      <c r="I52" s="245"/>
      <c r="J52" s="245"/>
      <c r="K52" s="245"/>
    </row>
    <row r="53" spans="2:11" x14ac:dyDescent="0.35">
      <c r="B53" s="458" t="s">
        <v>12</v>
      </c>
      <c r="C53" s="459">
        <f>+SUM(C35:C52)</f>
        <v>35</v>
      </c>
      <c r="D53" s="459"/>
      <c r="E53" s="245" t="s">
        <v>1245</v>
      </c>
      <c r="F53" s="245"/>
      <c r="G53" s="245"/>
      <c r="H53" s="245"/>
      <c r="I53" s="245"/>
      <c r="J53" s="245"/>
      <c r="K53" s="245"/>
    </row>
    <row r="54" spans="2:11" x14ac:dyDescent="0.35">
      <c r="B54" s="245"/>
      <c r="C54" s="245"/>
      <c r="D54" s="245"/>
      <c r="E54" s="245" t="s">
        <v>1246</v>
      </c>
      <c r="F54" s="245"/>
      <c r="G54" s="245"/>
      <c r="H54" s="245"/>
      <c r="I54" s="245"/>
      <c r="J54" s="245"/>
      <c r="K54" s="245"/>
    </row>
    <row r="55" spans="2:11" x14ac:dyDescent="0.35">
      <c r="B55" s="245"/>
      <c r="C55" s="245"/>
      <c r="D55" s="245"/>
      <c r="E55" s="245"/>
      <c r="F55" s="245"/>
      <c r="G55" s="245"/>
      <c r="H55" s="245"/>
      <c r="I55" s="245"/>
      <c r="J55" s="245"/>
      <c r="K55" s="245"/>
    </row>
    <row r="56" spans="2:11" x14ac:dyDescent="0.35">
      <c r="B56" s="245"/>
      <c r="C56" s="245"/>
      <c r="D56" s="245"/>
      <c r="E56" s="245"/>
      <c r="F56" s="245"/>
      <c r="G56" s="245"/>
      <c r="H56" s="245"/>
      <c r="I56" s="245"/>
      <c r="J56" s="245"/>
      <c r="K56" s="245"/>
    </row>
    <row r="57" spans="2:11" x14ac:dyDescent="0.35">
      <c r="B57" s="245"/>
      <c r="C57" s="245"/>
      <c r="D57" s="245"/>
      <c r="E57" s="245"/>
      <c r="F57" s="245"/>
      <c r="G57" s="245"/>
      <c r="H57" s="245"/>
      <c r="I57" s="245"/>
      <c r="J57" s="245"/>
      <c r="K57" s="245"/>
    </row>
    <row r="58" spans="2:11" x14ac:dyDescent="0.35">
      <c r="B58" s="245"/>
      <c r="C58" s="245"/>
      <c r="D58" s="245"/>
      <c r="E58" s="245"/>
      <c r="F58" s="245"/>
      <c r="G58" s="245"/>
      <c r="H58" s="245"/>
      <c r="I58" s="245"/>
      <c r="J58" s="245"/>
      <c r="K58" s="245"/>
    </row>
    <row r="59" spans="2:11" x14ac:dyDescent="0.35">
      <c r="B59" s="245"/>
      <c r="C59" s="245"/>
      <c r="D59" s="245"/>
      <c r="E59" s="245"/>
      <c r="F59" s="245"/>
      <c r="G59" s="245"/>
      <c r="H59" s="245"/>
      <c r="I59" s="245"/>
      <c r="J59" s="245"/>
      <c r="K59" s="245"/>
    </row>
    <row r="60" spans="2:11" x14ac:dyDescent="0.35">
      <c r="B60" s="245"/>
      <c r="C60" s="245"/>
      <c r="D60" s="245"/>
      <c r="E60" s="245"/>
      <c r="F60" s="245"/>
      <c r="G60" s="245"/>
      <c r="H60" s="245"/>
      <c r="I60" s="245"/>
      <c r="J60" s="245"/>
      <c r="K60" s="245"/>
    </row>
    <row r="61" spans="2:11" x14ac:dyDescent="0.35">
      <c r="B61" s="245"/>
      <c r="C61" s="245"/>
      <c r="D61" s="245"/>
      <c r="E61" s="245"/>
      <c r="F61" s="245"/>
      <c r="G61" s="245"/>
      <c r="H61" s="245"/>
      <c r="I61" s="245"/>
      <c r="J61" s="245"/>
      <c r="K61" s="245"/>
    </row>
    <row r="62" spans="2:11" x14ac:dyDescent="0.35">
      <c r="B62" s="245"/>
      <c r="C62" s="245"/>
      <c r="D62" s="245"/>
      <c r="E62" s="245"/>
      <c r="F62" s="245"/>
      <c r="G62" s="245"/>
      <c r="H62" s="245"/>
      <c r="I62" s="245"/>
      <c r="J62" s="245"/>
      <c r="K62" s="245"/>
    </row>
    <row r="63" spans="2:11" x14ac:dyDescent="0.35">
      <c r="B63" s="245"/>
      <c r="C63" s="245"/>
      <c r="D63" s="245"/>
      <c r="E63" s="245"/>
      <c r="F63" s="245"/>
      <c r="G63" s="245"/>
      <c r="H63" s="245"/>
      <c r="I63" s="245"/>
      <c r="J63" s="245"/>
      <c r="K63" s="245"/>
    </row>
  </sheetData>
  <pageMargins left="0.7" right="0.7" top="0.75" bottom="0.75" header="0.3" footer="0.3"/>
  <pageSetup paperSize="9" orientation="portrait" horizontalDpi="0"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workbookViewId="0">
      <selection activeCell="B11" sqref="B11"/>
    </sheetView>
  </sheetViews>
  <sheetFormatPr defaultRowHeight="14.5" x14ac:dyDescent="0.35"/>
  <sheetData>
    <row r="1" spans="1:16" x14ac:dyDescent="0.35">
      <c r="A1" s="30" t="s">
        <v>1004</v>
      </c>
    </row>
    <row r="3" spans="1:16" x14ac:dyDescent="0.35">
      <c r="N3" s="69"/>
      <c r="P3" s="66"/>
    </row>
    <row r="4" spans="1:16" x14ac:dyDescent="0.35">
      <c r="N4" s="801"/>
      <c r="P4" s="66"/>
    </row>
    <row r="5" spans="1:16" x14ac:dyDescent="0.35">
      <c r="N5" s="801"/>
      <c r="P5" s="66"/>
    </row>
    <row r="6" spans="1:16" x14ac:dyDescent="0.35">
      <c r="B6" s="66"/>
      <c r="F6" s="277"/>
      <c r="G6" s="277"/>
      <c r="H6" s="277"/>
      <c r="I6" s="277"/>
      <c r="J6" s="277"/>
      <c r="K6" s="277"/>
      <c r="L6" s="277"/>
      <c r="M6" s="277"/>
      <c r="N6" s="277"/>
      <c r="O6" s="277"/>
      <c r="P6" s="66"/>
    </row>
    <row r="7" spans="1:16" x14ac:dyDescent="0.35">
      <c r="B7" s="66"/>
      <c r="F7" s="277"/>
      <c r="G7" s="277"/>
      <c r="H7" s="277"/>
      <c r="I7" s="277"/>
      <c r="J7" s="277"/>
      <c r="K7" s="277"/>
      <c r="L7" s="277"/>
      <c r="M7" s="277"/>
      <c r="N7" s="277"/>
      <c r="O7" s="68"/>
      <c r="P7" s="66"/>
    </row>
    <row r="8" spans="1:16" x14ac:dyDescent="0.35">
      <c r="B8" s="66"/>
      <c r="F8" s="277"/>
      <c r="G8" s="277"/>
      <c r="H8" s="68"/>
      <c r="I8" s="68"/>
      <c r="J8" s="68"/>
      <c r="K8" s="68"/>
      <c r="L8" s="277"/>
      <c r="M8" s="277"/>
      <c r="N8" s="277"/>
      <c r="O8" s="277"/>
      <c r="P8" s="66"/>
    </row>
    <row r="9" spans="1:16" x14ac:dyDescent="0.35">
      <c r="B9" s="66"/>
      <c r="F9" s="277"/>
      <c r="G9" s="277"/>
      <c r="H9" s="277"/>
      <c r="I9" s="277"/>
      <c r="J9" s="277"/>
      <c r="K9" s="277"/>
      <c r="L9" s="68"/>
      <c r="M9" s="277"/>
      <c r="N9" s="277"/>
      <c r="O9" s="277"/>
      <c r="P9" s="66"/>
    </row>
    <row r="10" spans="1:16" x14ac:dyDescent="0.35">
      <c r="B10" s="66"/>
      <c r="F10" s="277"/>
      <c r="G10" s="277"/>
      <c r="H10" s="277"/>
      <c r="I10" s="277"/>
      <c r="J10" s="277"/>
      <c r="K10" s="277"/>
      <c r="L10" s="277"/>
      <c r="M10" s="277"/>
      <c r="N10" s="68"/>
      <c r="O10" s="68"/>
      <c r="P10" s="66"/>
    </row>
    <row r="11" spans="1:16" x14ac:dyDescent="0.35">
      <c r="B11" s="30" t="s">
        <v>1327</v>
      </c>
      <c r="C11" s="69"/>
      <c r="D11" s="69"/>
      <c r="E11" s="69"/>
      <c r="F11" s="69"/>
      <c r="G11" s="69"/>
      <c r="H11" s="69"/>
      <c r="I11" s="69"/>
      <c r="J11" s="69"/>
      <c r="K11" s="69"/>
      <c r="L11" s="69"/>
      <c r="M11" s="69"/>
      <c r="N11" s="277"/>
      <c r="O11" s="277"/>
      <c r="P11" s="66"/>
    </row>
    <row r="12" spans="1:16" x14ac:dyDescent="0.35">
      <c r="C12" s="71" t="s">
        <v>0</v>
      </c>
      <c r="D12" s="71" t="s">
        <v>1</v>
      </c>
      <c r="E12" s="71" t="s">
        <v>2</v>
      </c>
      <c r="F12" s="71" t="s">
        <v>290</v>
      </c>
      <c r="G12" s="71" t="s">
        <v>4</v>
      </c>
      <c r="H12" s="71" t="s">
        <v>291</v>
      </c>
      <c r="I12" s="71" t="s">
        <v>263</v>
      </c>
      <c r="J12" s="71" t="s">
        <v>7</v>
      </c>
      <c r="K12" s="71" t="s">
        <v>292</v>
      </c>
      <c r="L12" s="71" t="s">
        <v>9</v>
      </c>
      <c r="M12" s="71" t="s">
        <v>10</v>
      </c>
      <c r="N12" s="71" t="s">
        <v>11</v>
      </c>
      <c r="O12" s="69"/>
      <c r="P12" s="66"/>
    </row>
    <row r="13" spans="1:16" x14ac:dyDescent="0.35">
      <c r="B13" t="s">
        <v>25</v>
      </c>
      <c r="C13" s="324">
        <f>+C43</f>
        <v>12</v>
      </c>
      <c r="D13" s="324">
        <f t="shared" ref="D13:N13" si="0">+D43</f>
        <v>5</v>
      </c>
      <c r="E13" s="324">
        <f t="shared" si="0"/>
        <v>37</v>
      </c>
      <c r="F13" s="324">
        <f t="shared" si="0"/>
        <v>64</v>
      </c>
      <c r="G13" s="324">
        <f t="shared" si="0"/>
        <v>10</v>
      </c>
      <c r="H13" s="324">
        <f t="shared" si="0"/>
        <v>2</v>
      </c>
      <c r="I13" s="324">
        <f t="shared" si="0"/>
        <v>8</v>
      </c>
      <c r="J13" s="324">
        <f t="shared" si="0"/>
        <v>7</v>
      </c>
      <c r="K13" s="324">
        <f t="shared" si="0"/>
        <v>7</v>
      </c>
      <c r="L13" s="324">
        <f t="shared" si="0"/>
        <v>48</v>
      </c>
      <c r="M13" s="324">
        <f t="shared" si="0"/>
        <v>39</v>
      </c>
      <c r="N13" s="324">
        <f t="shared" si="0"/>
        <v>14</v>
      </c>
      <c r="O13" s="66"/>
      <c r="P13" s="66"/>
    </row>
    <row r="14" spans="1:16" x14ac:dyDescent="0.35">
      <c r="B14" s="66"/>
      <c r="C14" s="317"/>
      <c r="D14" s="69"/>
      <c r="E14" s="69"/>
      <c r="F14" s="69"/>
      <c r="G14" s="69"/>
      <c r="H14" s="69"/>
      <c r="I14" s="69"/>
      <c r="J14" s="69"/>
      <c r="K14" s="69"/>
      <c r="L14" s="69"/>
      <c r="M14" s="69"/>
      <c r="N14" s="69"/>
      <c r="O14" s="69"/>
      <c r="P14" s="66"/>
    </row>
    <row r="15" spans="1:16" x14ac:dyDescent="0.35">
      <c r="F15" s="66"/>
      <c r="G15" s="66"/>
      <c r="H15" s="66"/>
      <c r="I15" s="178"/>
      <c r="J15" s="178"/>
      <c r="K15" s="106"/>
      <c r="L15" s="106"/>
      <c r="M15" s="178"/>
      <c r="N15" s="178"/>
      <c r="O15" s="178"/>
      <c r="P15" s="34"/>
    </row>
    <row r="16" spans="1:16" x14ac:dyDescent="0.35">
      <c r="F16" s="178"/>
      <c r="G16" s="178"/>
      <c r="H16" s="34"/>
      <c r="I16" s="34"/>
      <c r="J16" s="178"/>
      <c r="K16" s="34"/>
      <c r="L16" s="34"/>
      <c r="M16" s="178"/>
      <c r="N16" s="34"/>
      <c r="O16" s="34"/>
      <c r="P16" s="34"/>
    </row>
    <row r="17" spans="2:16" x14ac:dyDescent="0.35">
      <c r="F17" s="34"/>
      <c r="G17" s="178"/>
      <c r="H17" s="178"/>
      <c r="I17" s="34"/>
      <c r="J17" s="34"/>
      <c r="K17" s="34"/>
      <c r="L17" s="34"/>
      <c r="M17" s="34"/>
      <c r="N17" s="34"/>
      <c r="O17" s="34"/>
      <c r="P17" s="34"/>
    </row>
    <row r="18" spans="2:16" x14ac:dyDescent="0.35">
      <c r="F18" s="178"/>
      <c r="G18" s="178"/>
      <c r="H18" s="34"/>
      <c r="I18" s="34"/>
      <c r="J18" s="178"/>
      <c r="K18" s="34"/>
      <c r="L18" s="34"/>
      <c r="M18" s="34"/>
      <c r="N18" s="34"/>
      <c r="O18" s="34"/>
      <c r="P18" s="34"/>
    </row>
    <row r="19" spans="2:16" x14ac:dyDescent="0.35">
      <c r="F19" s="34"/>
      <c r="G19" s="34"/>
      <c r="H19" s="34"/>
      <c r="I19" s="34"/>
      <c r="J19" s="34"/>
      <c r="K19" s="34"/>
      <c r="L19" s="34"/>
      <c r="M19" s="34"/>
      <c r="N19" s="34"/>
      <c r="O19" s="34"/>
      <c r="P19" s="34"/>
    </row>
    <row r="20" spans="2:16" x14ac:dyDescent="0.35">
      <c r="F20" s="34"/>
      <c r="G20" s="34"/>
      <c r="H20" s="34"/>
      <c r="I20" s="34"/>
      <c r="J20" s="178"/>
      <c r="K20" s="34"/>
      <c r="L20" s="34"/>
      <c r="M20" s="34"/>
      <c r="N20" s="34"/>
      <c r="O20" s="34"/>
      <c r="P20" s="34"/>
    </row>
    <row r="21" spans="2:16" x14ac:dyDescent="0.35">
      <c r="F21" s="34"/>
      <c r="G21" s="34"/>
      <c r="H21" s="34"/>
      <c r="I21" s="34"/>
      <c r="J21" s="34"/>
      <c r="K21" s="34"/>
      <c r="L21" s="34"/>
      <c r="M21" s="34"/>
      <c r="N21" s="34"/>
      <c r="O21" s="34"/>
      <c r="P21" s="34"/>
    </row>
    <row r="22" spans="2:16" x14ac:dyDescent="0.35">
      <c r="B22" s="30" t="s">
        <v>1328</v>
      </c>
      <c r="D22" s="66"/>
      <c r="E22" s="66"/>
      <c r="F22" s="34"/>
      <c r="G22" s="34"/>
      <c r="H22" s="34"/>
      <c r="I22" s="34"/>
      <c r="J22" s="34"/>
      <c r="K22" s="34"/>
      <c r="L22" s="34"/>
      <c r="M22" s="34"/>
      <c r="N22" s="34"/>
      <c r="O22" s="34"/>
      <c r="P22" s="34"/>
    </row>
    <row r="23" spans="2:16" x14ac:dyDescent="0.35">
      <c r="B23" s="66"/>
      <c r="C23" s="66"/>
      <c r="D23" s="178"/>
      <c r="E23" s="34"/>
      <c r="F23" s="34"/>
      <c r="G23" s="34"/>
      <c r="H23" s="34"/>
      <c r="I23" s="34"/>
      <c r="J23" s="34"/>
      <c r="K23" s="34"/>
      <c r="L23" s="34"/>
      <c r="M23" s="34"/>
      <c r="N23" s="34"/>
      <c r="O23" s="34"/>
      <c r="P23" s="34"/>
    </row>
    <row r="24" spans="2:16" x14ac:dyDescent="0.35">
      <c r="B24" s="66"/>
      <c r="C24" s="66"/>
      <c r="D24" s="66" t="s">
        <v>1005</v>
      </c>
      <c r="E24" s="277"/>
      <c r="F24" s="34"/>
      <c r="G24" s="34"/>
      <c r="H24" s="34"/>
      <c r="I24" s="34"/>
      <c r="J24" s="34"/>
      <c r="K24" s="34"/>
      <c r="L24" s="34"/>
      <c r="M24" s="34"/>
      <c r="N24" s="34"/>
      <c r="O24" s="34"/>
      <c r="P24" s="34"/>
    </row>
    <row r="25" spans="2:16" x14ac:dyDescent="0.35">
      <c r="B25" s="247" t="s">
        <v>266</v>
      </c>
      <c r="C25" s="318" t="s">
        <v>157</v>
      </c>
      <c r="D25" s="244">
        <v>0.4</v>
      </c>
      <c r="E25" s="68"/>
      <c r="F25" s="34"/>
      <c r="G25" s="34"/>
      <c r="H25" s="34"/>
      <c r="I25" s="34"/>
      <c r="J25" s="34"/>
      <c r="K25" s="34"/>
      <c r="L25" s="34"/>
      <c r="M25" s="34"/>
      <c r="N25" s="34"/>
      <c r="O25" s="34"/>
      <c r="P25" s="34"/>
    </row>
    <row r="26" spans="2:16" x14ac:dyDescent="0.35">
      <c r="B26" s="66"/>
      <c r="C26" s="318" t="s">
        <v>159</v>
      </c>
      <c r="D26" s="244">
        <v>1.7</v>
      </c>
      <c r="E26" s="277"/>
      <c r="F26" s="34"/>
      <c r="G26" s="34"/>
      <c r="H26" s="34"/>
      <c r="I26" s="34"/>
      <c r="J26" s="34"/>
      <c r="K26" s="34"/>
      <c r="L26" s="34"/>
      <c r="M26" s="34"/>
      <c r="N26" s="34"/>
      <c r="O26" s="34"/>
      <c r="P26" s="34"/>
    </row>
    <row r="27" spans="2:16" x14ac:dyDescent="0.35">
      <c r="B27" s="66"/>
      <c r="C27" s="318" t="s">
        <v>160</v>
      </c>
      <c r="D27" s="244">
        <v>3.3</v>
      </c>
      <c r="E27" s="68"/>
      <c r="F27" s="34"/>
      <c r="G27" s="34"/>
      <c r="H27" s="34"/>
      <c r="I27" s="34"/>
      <c r="J27" s="34"/>
      <c r="K27" s="34"/>
      <c r="L27" s="34"/>
      <c r="M27" s="34"/>
      <c r="N27" s="34"/>
      <c r="O27" s="34"/>
      <c r="P27" s="34"/>
    </row>
    <row r="28" spans="2:16" x14ac:dyDescent="0.35">
      <c r="B28" s="66"/>
      <c r="C28" s="318" t="s">
        <v>162</v>
      </c>
      <c r="D28" s="244">
        <v>4.3</v>
      </c>
      <c r="E28" s="277"/>
      <c r="F28" s="34"/>
      <c r="G28" s="34"/>
      <c r="H28" s="34"/>
      <c r="I28" s="34"/>
      <c r="J28" s="34"/>
      <c r="K28" s="34"/>
      <c r="L28" s="34"/>
      <c r="M28" s="34"/>
      <c r="N28" s="34"/>
      <c r="O28" s="34"/>
      <c r="P28" s="34"/>
    </row>
    <row r="29" spans="2:16" x14ac:dyDescent="0.35">
      <c r="B29" s="66"/>
      <c r="C29" s="318" t="s">
        <v>169</v>
      </c>
      <c r="D29" s="244">
        <v>6.2</v>
      </c>
      <c r="E29" s="277"/>
      <c r="F29" s="34"/>
      <c r="G29" s="34"/>
      <c r="H29" s="34"/>
      <c r="I29" s="34"/>
      <c r="J29" s="34"/>
      <c r="K29" s="34"/>
      <c r="L29" s="34"/>
      <c r="M29" s="34"/>
      <c r="N29" s="34"/>
      <c r="O29" s="34"/>
      <c r="P29" s="34"/>
    </row>
    <row r="30" spans="2:16" x14ac:dyDescent="0.35">
      <c r="B30" s="194" t="s">
        <v>391</v>
      </c>
      <c r="C30" s="255" t="s">
        <v>167</v>
      </c>
      <c r="D30" s="116">
        <v>7</v>
      </c>
      <c r="E30" s="69"/>
      <c r="F30" s="34"/>
      <c r="G30" s="34"/>
      <c r="H30" s="34"/>
      <c r="I30" s="34"/>
      <c r="J30" s="34"/>
      <c r="K30" s="34"/>
      <c r="L30" s="34"/>
      <c r="M30" s="34"/>
      <c r="N30" s="34"/>
      <c r="O30" s="34"/>
      <c r="P30" s="34"/>
    </row>
    <row r="31" spans="2:16" x14ac:dyDescent="0.35">
      <c r="B31" s="66"/>
      <c r="C31" s="269" t="s">
        <v>1006</v>
      </c>
      <c r="D31" s="116">
        <v>4</v>
      </c>
      <c r="E31" s="66"/>
      <c r="F31" s="66"/>
      <c r="G31" s="66"/>
      <c r="H31" s="66"/>
      <c r="I31" s="66"/>
      <c r="J31" s="66"/>
      <c r="K31" s="66"/>
      <c r="L31" s="66"/>
      <c r="M31" s="66"/>
      <c r="N31" s="66"/>
      <c r="O31" s="66"/>
      <c r="P31" s="66"/>
    </row>
    <row r="32" spans="2:16" x14ac:dyDescent="0.35">
      <c r="B32" s="66"/>
      <c r="C32" s="34"/>
      <c r="D32" s="34"/>
      <c r="E32" s="34"/>
      <c r="F32" s="66"/>
      <c r="G32" s="66"/>
      <c r="H32" s="66"/>
      <c r="I32" s="66"/>
      <c r="J32" s="66"/>
      <c r="K32" s="66"/>
      <c r="L32" s="66"/>
      <c r="M32" s="66"/>
      <c r="N32" s="66"/>
      <c r="O32" s="66"/>
      <c r="P32" s="66"/>
    </row>
    <row r="33" spans="2:16" x14ac:dyDescent="0.35">
      <c r="B33" s="66"/>
      <c r="C33" s="34"/>
      <c r="D33" s="34"/>
      <c r="E33" s="34"/>
      <c r="F33" s="66"/>
      <c r="G33" s="66"/>
      <c r="H33" s="66"/>
      <c r="I33" s="66"/>
      <c r="J33" s="66"/>
      <c r="K33" s="66"/>
      <c r="L33" s="66"/>
      <c r="M33" s="66"/>
      <c r="N33" s="66"/>
      <c r="O33" s="66"/>
      <c r="P33" s="66"/>
    </row>
    <row r="34" spans="2:16" x14ac:dyDescent="0.35">
      <c r="B34" s="66"/>
      <c r="C34" s="34" t="s">
        <v>0</v>
      </c>
      <c r="D34" s="34" t="s">
        <v>1</v>
      </c>
      <c r="E34" s="34" t="s">
        <v>2</v>
      </c>
      <c r="F34" s="66" t="s">
        <v>3</v>
      </c>
      <c r="G34" s="66" t="s">
        <v>4</v>
      </c>
      <c r="H34" s="66" t="s">
        <v>1007</v>
      </c>
      <c r="I34" s="66" t="s">
        <v>6</v>
      </c>
      <c r="J34" s="66" t="s">
        <v>7</v>
      </c>
      <c r="K34" s="66" t="s">
        <v>8</v>
      </c>
      <c r="L34" s="66" t="s">
        <v>9</v>
      </c>
      <c r="M34" s="66" t="s">
        <v>10</v>
      </c>
      <c r="N34" s="66" t="s">
        <v>11</v>
      </c>
      <c r="O34" s="66"/>
      <c r="P34" s="66"/>
    </row>
    <row r="35" spans="2:16" x14ac:dyDescent="0.35">
      <c r="B35" s="66"/>
      <c r="C35" s="66"/>
      <c r="D35" s="66"/>
      <c r="E35" s="66"/>
      <c r="F35" s="66"/>
      <c r="G35" s="66"/>
      <c r="H35" s="66"/>
      <c r="I35" s="66"/>
      <c r="J35" s="66"/>
      <c r="K35" s="66"/>
      <c r="L35" s="66"/>
      <c r="M35" s="66"/>
      <c r="N35" s="66"/>
      <c r="O35" s="66" t="s">
        <v>1005</v>
      </c>
      <c r="P35" s="66"/>
    </row>
    <row r="36" spans="2:16" x14ac:dyDescent="0.35">
      <c r="B36" s="244" t="s">
        <v>200</v>
      </c>
      <c r="C36" s="244" t="s">
        <v>14</v>
      </c>
      <c r="D36" s="244" t="s">
        <v>14</v>
      </c>
      <c r="E36" s="244" t="s">
        <v>14</v>
      </c>
      <c r="F36" s="244">
        <v>1</v>
      </c>
      <c r="G36" s="244" t="s">
        <v>14</v>
      </c>
      <c r="H36" s="244" t="s">
        <v>14</v>
      </c>
      <c r="I36" s="244" t="s">
        <v>14</v>
      </c>
      <c r="J36" s="244" t="s">
        <v>14</v>
      </c>
      <c r="K36" s="244" t="s">
        <v>14</v>
      </c>
      <c r="L36" s="244">
        <v>2</v>
      </c>
      <c r="M36" s="244" t="s">
        <v>14</v>
      </c>
      <c r="N36" s="244">
        <v>1</v>
      </c>
      <c r="O36" s="244">
        <v>0.4</v>
      </c>
      <c r="P36" s="66"/>
    </row>
    <row r="37" spans="2:16" x14ac:dyDescent="0.35">
      <c r="B37" s="244" t="s">
        <v>201</v>
      </c>
      <c r="C37" s="244" t="s">
        <v>14</v>
      </c>
      <c r="D37" s="244" t="s">
        <v>14</v>
      </c>
      <c r="E37" s="244">
        <v>1</v>
      </c>
      <c r="F37" s="244">
        <v>8</v>
      </c>
      <c r="G37" s="244">
        <v>3</v>
      </c>
      <c r="H37" s="244" t="s">
        <v>14</v>
      </c>
      <c r="I37" s="244">
        <v>1</v>
      </c>
      <c r="J37" s="244">
        <v>1</v>
      </c>
      <c r="K37" s="244" t="s">
        <v>14</v>
      </c>
      <c r="L37" s="244">
        <v>3</v>
      </c>
      <c r="M37" s="244" t="s">
        <v>14</v>
      </c>
      <c r="N37" s="244" t="s">
        <v>14</v>
      </c>
      <c r="O37" s="244">
        <v>1.7</v>
      </c>
      <c r="P37" s="66"/>
    </row>
    <row r="38" spans="2:16" x14ac:dyDescent="0.35">
      <c r="B38" s="244" t="s">
        <v>202</v>
      </c>
      <c r="C38" s="244" t="s">
        <v>14</v>
      </c>
      <c r="D38" s="244" t="s">
        <v>14</v>
      </c>
      <c r="E38" s="244">
        <v>12</v>
      </c>
      <c r="F38" s="244">
        <v>14</v>
      </c>
      <c r="G38" s="244" t="s">
        <v>14</v>
      </c>
      <c r="H38" s="244" t="s">
        <v>14</v>
      </c>
      <c r="I38" s="244" t="s">
        <v>14</v>
      </c>
      <c r="J38" s="244" t="s">
        <v>14</v>
      </c>
      <c r="K38" s="244" t="s">
        <v>14</v>
      </c>
      <c r="L38" s="244">
        <v>5</v>
      </c>
      <c r="M38" s="244">
        <v>1</v>
      </c>
      <c r="N38" s="244">
        <v>1</v>
      </c>
      <c r="O38" s="244">
        <v>3.3</v>
      </c>
    </row>
    <row r="39" spans="2:16" x14ac:dyDescent="0.35">
      <c r="B39" s="244" t="s">
        <v>203</v>
      </c>
      <c r="C39" s="244">
        <v>5</v>
      </c>
      <c r="D39" s="244" t="s">
        <v>14</v>
      </c>
      <c r="E39" s="244">
        <v>8</v>
      </c>
      <c r="F39" s="244">
        <v>7</v>
      </c>
      <c r="G39" s="244">
        <v>2</v>
      </c>
      <c r="H39" s="244" t="s">
        <v>14</v>
      </c>
      <c r="I39" s="244">
        <v>2</v>
      </c>
      <c r="J39" s="244">
        <v>3</v>
      </c>
      <c r="K39" s="244" t="s">
        <v>14</v>
      </c>
      <c r="L39" s="244">
        <v>6</v>
      </c>
      <c r="M39" s="244">
        <v>9</v>
      </c>
      <c r="N39" s="244">
        <v>1</v>
      </c>
      <c r="O39" s="244">
        <v>4.3</v>
      </c>
    </row>
    <row r="40" spans="2:16" x14ac:dyDescent="0.35">
      <c r="B40" s="244" t="s">
        <v>204</v>
      </c>
      <c r="C40" s="244">
        <v>5</v>
      </c>
      <c r="D40" s="244">
        <v>2</v>
      </c>
      <c r="E40" s="244">
        <v>5</v>
      </c>
      <c r="F40" s="244">
        <v>14</v>
      </c>
      <c r="G40" s="244">
        <v>2</v>
      </c>
      <c r="H40" s="244" t="s">
        <v>14</v>
      </c>
      <c r="I40" s="244">
        <v>4</v>
      </c>
      <c r="J40" s="244">
        <v>2</v>
      </c>
      <c r="K40" s="244">
        <v>2</v>
      </c>
      <c r="L40" s="244">
        <v>14</v>
      </c>
      <c r="M40" s="244">
        <v>5</v>
      </c>
      <c r="N40" s="244">
        <v>7</v>
      </c>
      <c r="O40" s="244">
        <v>6.2</v>
      </c>
    </row>
    <row r="41" spans="2:16" x14ac:dyDescent="0.35">
      <c r="B41" s="116" t="s">
        <v>167</v>
      </c>
      <c r="C41" s="116">
        <v>2</v>
      </c>
      <c r="D41" s="116">
        <v>2</v>
      </c>
      <c r="E41" s="116">
        <v>8</v>
      </c>
      <c r="F41" s="116">
        <v>13</v>
      </c>
      <c r="G41" s="116">
        <v>3</v>
      </c>
      <c r="H41" s="116">
        <v>1</v>
      </c>
      <c r="I41" s="116">
        <v>1</v>
      </c>
      <c r="J41" s="116">
        <v>1</v>
      </c>
      <c r="K41" s="116">
        <v>3</v>
      </c>
      <c r="L41" s="116">
        <v>13</v>
      </c>
      <c r="M41" s="116">
        <v>20</v>
      </c>
      <c r="N41" s="116">
        <v>3</v>
      </c>
      <c r="O41" s="116">
        <v>7</v>
      </c>
    </row>
    <row r="42" spans="2:16" x14ac:dyDescent="0.35">
      <c r="B42" s="116" t="s">
        <v>1006</v>
      </c>
      <c r="C42" s="116">
        <v>0</v>
      </c>
      <c r="D42" s="116">
        <v>1</v>
      </c>
      <c r="E42" s="116">
        <v>3</v>
      </c>
      <c r="F42" s="116">
        <v>7</v>
      </c>
      <c r="G42" s="116">
        <v>0</v>
      </c>
      <c r="H42" s="116">
        <v>1</v>
      </c>
      <c r="I42" s="116">
        <v>0</v>
      </c>
      <c r="J42" s="116">
        <v>0</v>
      </c>
      <c r="K42" s="116">
        <v>2</v>
      </c>
      <c r="L42" s="116">
        <v>5</v>
      </c>
      <c r="M42" s="116">
        <v>4</v>
      </c>
      <c r="N42" s="116">
        <v>1</v>
      </c>
      <c r="O42" s="116">
        <v>4</v>
      </c>
    </row>
    <row r="43" spans="2:16" x14ac:dyDescent="0.35">
      <c r="B43" t="s">
        <v>12</v>
      </c>
      <c r="C43">
        <f>+SUM(C36:C42)</f>
        <v>12</v>
      </c>
      <c r="D43" s="66">
        <f t="shared" ref="D43:N43" si="1">+SUM(D36:D42)</f>
        <v>5</v>
      </c>
      <c r="E43" s="66">
        <f t="shared" si="1"/>
        <v>37</v>
      </c>
      <c r="F43" s="66">
        <f t="shared" si="1"/>
        <v>64</v>
      </c>
      <c r="G43" s="66">
        <f t="shared" si="1"/>
        <v>10</v>
      </c>
      <c r="H43" s="66">
        <f t="shared" si="1"/>
        <v>2</v>
      </c>
      <c r="I43" s="66">
        <f t="shared" si="1"/>
        <v>8</v>
      </c>
      <c r="J43" s="66">
        <f t="shared" si="1"/>
        <v>7</v>
      </c>
      <c r="K43" s="66">
        <f t="shared" si="1"/>
        <v>7</v>
      </c>
      <c r="L43" s="66">
        <f t="shared" si="1"/>
        <v>48</v>
      </c>
      <c r="M43" s="66">
        <f t="shared" si="1"/>
        <v>39</v>
      </c>
      <c r="N43" s="66">
        <f t="shared" si="1"/>
        <v>14</v>
      </c>
    </row>
    <row r="45" spans="2:16" x14ac:dyDescent="0.35">
      <c r="B45" s="116">
        <v>1995</v>
      </c>
      <c r="C45" s="116">
        <v>1</v>
      </c>
      <c r="D45" s="116"/>
      <c r="E45" s="116">
        <v>1</v>
      </c>
      <c r="F45" s="116">
        <v>2</v>
      </c>
      <c r="G45" s="116"/>
      <c r="H45" s="116"/>
      <c r="I45" s="116"/>
      <c r="J45" s="116"/>
      <c r="K45" s="116"/>
      <c r="L45" s="116">
        <v>3</v>
      </c>
      <c r="M45" s="116">
        <v>1</v>
      </c>
      <c r="N45" s="116">
        <v>3</v>
      </c>
      <c r="P45" t="s">
        <v>1008</v>
      </c>
    </row>
    <row r="46" spans="2:16" x14ac:dyDescent="0.35">
      <c r="B46" s="116">
        <v>1996</v>
      </c>
      <c r="C46" s="116">
        <v>1</v>
      </c>
      <c r="D46" s="116"/>
      <c r="E46" s="116">
        <v>1</v>
      </c>
      <c r="F46" s="116">
        <v>1</v>
      </c>
      <c r="G46" s="116"/>
      <c r="H46" s="116"/>
      <c r="I46" s="116">
        <v>1</v>
      </c>
      <c r="J46" s="116"/>
      <c r="K46" s="116"/>
      <c r="L46" s="116">
        <v>1</v>
      </c>
      <c r="M46" s="116"/>
      <c r="N46" s="116"/>
    </row>
    <row r="47" spans="2:16" x14ac:dyDescent="0.35">
      <c r="B47" s="116">
        <v>1997</v>
      </c>
      <c r="C47" s="116"/>
      <c r="D47" s="116"/>
      <c r="E47" s="116"/>
      <c r="F47" s="116">
        <v>1</v>
      </c>
      <c r="G47" s="116"/>
      <c r="H47" s="116"/>
      <c r="I47" s="116"/>
      <c r="J47" s="116"/>
      <c r="K47" s="116"/>
      <c r="L47" s="116"/>
      <c r="M47" s="116"/>
      <c r="N47" s="116">
        <v>1</v>
      </c>
      <c r="P47" t="s">
        <v>1009</v>
      </c>
    </row>
    <row r="48" spans="2:16" x14ac:dyDescent="0.35">
      <c r="B48" s="116">
        <v>1998</v>
      </c>
      <c r="C48" s="116"/>
      <c r="D48" s="116">
        <v>1</v>
      </c>
      <c r="E48" s="116">
        <v>1</v>
      </c>
      <c r="F48" s="116">
        <v>1</v>
      </c>
      <c r="G48" s="116">
        <v>1</v>
      </c>
      <c r="H48" s="116"/>
      <c r="I48" s="116"/>
      <c r="J48" s="116"/>
      <c r="K48" s="116"/>
      <c r="L48" s="116"/>
      <c r="M48" s="116">
        <v>8</v>
      </c>
      <c r="N48" s="116"/>
      <c r="P48" t="s">
        <v>1010</v>
      </c>
    </row>
    <row r="49" spans="2:16" x14ac:dyDescent="0.35">
      <c r="B49" s="116">
        <v>1999</v>
      </c>
      <c r="C49" s="116"/>
      <c r="D49" s="116"/>
      <c r="E49" s="116"/>
      <c r="F49" s="116"/>
      <c r="G49" s="116"/>
      <c r="H49" s="116"/>
      <c r="I49" s="116"/>
      <c r="J49" s="116"/>
      <c r="K49" s="116"/>
      <c r="L49" s="116"/>
      <c r="M49" s="116"/>
      <c r="N49" s="116"/>
      <c r="P49" t="s">
        <v>1011</v>
      </c>
    </row>
    <row r="50" spans="2:16" x14ac:dyDescent="0.35">
      <c r="B50" s="116">
        <v>2000</v>
      </c>
      <c r="C50" s="116"/>
      <c r="D50" s="116"/>
      <c r="E50" s="116"/>
      <c r="F50" s="116"/>
      <c r="G50" s="116"/>
      <c r="H50" s="116"/>
      <c r="I50" s="116"/>
      <c r="J50" s="116"/>
      <c r="K50" s="116"/>
      <c r="L50" s="116">
        <v>1</v>
      </c>
      <c r="M50" s="116">
        <v>1</v>
      </c>
      <c r="N50" s="116"/>
      <c r="P50" t="s">
        <v>1012</v>
      </c>
    </row>
    <row r="51" spans="2:16" x14ac:dyDescent="0.35">
      <c r="B51" s="116">
        <v>2001</v>
      </c>
      <c r="C51" s="116"/>
      <c r="D51" s="116"/>
      <c r="E51" s="116"/>
      <c r="F51" s="116"/>
      <c r="G51" s="116"/>
      <c r="H51" s="116"/>
      <c r="I51" s="116"/>
      <c r="J51" s="116"/>
      <c r="K51" s="116"/>
      <c r="L51" s="116"/>
      <c r="M51" s="116"/>
      <c r="N51" s="116"/>
      <c r="P51" t="s">
        <v>1013</v>
      </c>
    </row>
    <row r="52" spans="2:16" x14ac:dyDescent="0.35">
      <c r="B52" s="116">
        <v>2002</v>
      </c>
      <c r="C52" s="116">
        <v>1</v>
      </c>
      <c r="D52" s="116"/>
      <c r="E52" s="116">
        <v>1</v>
      </c>
      <c r="F52" s="116">
        <v>1</v>
      </c>
      <c r="G52" s="116">
        <v>1</v>
      </c>
      <c r="H52" s="116"/>
      <c r="I52" s="116"/>
      <c r="J52" s="116"/>
      <c r="K52" s="116"/>
      <c r="L52" s="116">
        <v>1</v>
      </c>
      <c r="M52" s="116">
        <v>1</v>
      </c>
      <c r="N52" s="116">
        <v>1</v>
      </c>
      <c r="P52" t="s">
        <v>1014</v>
      </c>
    </row>
    <row r="53" spans="2:16" x14ac:dyDescent="0.35">
      <c r="B53" s="116">
        <v>2003</v>
      </c>
      <c r="C53" s="116"/>
      <c r="D53" s="116"/>
      <c r="E53" s="116">
        <v>1</v>
      </c>
      <c r="F53" s="116"/>
      <c r="G53" s="116">
        <v>1</v>
      </c>
      <c r="H53" s="116"/>
      <c r="I53" s="116"/>
      <c r="J53" s="116"/>
      <c r="K53" s="116"/>
      <c r="L53" s="116"/>
      <c r="M53" s="116">
        <v>1</v>
      </c>
      <c r="N53" s="116"/>
      <c r="P53" t="s">
        <v>1015</v>
      </c>
    </row>
    <row r="54" spans="2:16" x14ac:dyDescent="0.35">
      <c r="B54" s="116">
        <v>2004</v>
      </c>
      <c r="C54" s="116"/>
      <c r="D54" s="116"/>
      <c r="E54" s="116">
        <v>1</v>
      </c>
      <c r="F54" s="116">
        <v>2</v>
      </c>
      <c r="G54" s="116"/>
      <c r="H54" s="116"/>
      <c r="I54" s="116"/>
      <c r="J54" s="116"/>
      <c r="K54" s="116"/>
      <c r="L54" s="116">
        <v>1</v>
      </c>
      <c r="M54" s="116"/>
      <c r="N54" s="116"/>
      <c r="P54" t="s">
        <v>1016</v>
      </c>
    </row>
    <row r="55" spans="2:16" x14ac:dyDescent="0.35">
      <c r="B55" s="116">
        <v>2005</v>
      </c>
      <c r="C55" s="116"/>
      <c r="D55" s="116"/>
      <c r="E55" s="116"/>
      <c r="F55" s="116"/>
      <c r="G55" s="116"/>
      <c r="H55" s="116"/>
      <c r="I55" s="116"/>
      <c r="J55" s="116">
        <v>1</v>
      </c>
      <c r="K55" s="116">
        <v>1</v>
      </c>
      <c r="L55" s="116">
        <v>4</v>
      </c>
      <c r="M55" s="116">
        <v>5</v>
      </c>
      <c r="N55" s="116"/>
      <c r="P55" t="s">
        <v>1017</v>
      </c>
    </row>
    <row r="56" spans="2:16" x14ac:dyDescent="0.35">
      <c r="B56" s="116">
        <v>2006</v>
      </c>
      <c r="C56" s="116"/>
      <c r="D56" s="116"/>
      <c r="E56" s="116"/>
      <c r="F56" s="116">
        <v>1</v>
      </c>
      <c r="G56" s="116"/>
      <c r="H56" s="116"/>
      <c r="I56" s="116"/>
      <c r="J56" s="116"/>
      <c r="K56" s="116">
        <v>1</v>
      </c>
      <c r="L56" s="116">
        <v>2</v>
      </c>
      <c r="M56" s="116"/>
      <c r="N56" s="116">
        <v>1</v>
      </c>
    </row>
    <row r="57" spans="2:16" x14ac:dyDescent="0.35">
      <c r="B57" s="116">
        <v>2007</v>
      </c>
      <c r="C57" s="116"/>
      <c r="D57" s="116"/>
      <c r="E57" s="116">
        <v>1</v>
      </c>
      <c r="F57" s="116"/>
      <c r="G57" s="116"/>
      <c r="H57" s="116">
        <v>1</v>
      </c>
      <c r="I57" s="116"/>
      <c r="J57" s="116"/>
      <c r="K57" s="116"/>
      <c r="L57" s="116"/>
      <c r="M57" s="116">
        <v>1</v>
      </c>
      <c r="N57" s="116"/>
      <c r="P57" t="s">
        <v>1017</v>
      </c>
    </row>
    <row r="58" spans="2:16" x14ac:dyDescent="0.35">
      <c r="B58" s="116">
        <v>2008</v>
      </c>
      <c r="C58" s="116"/>
      <c r="D58" s="116"/>
      <c r="E58" s="116">
        <v>1</v>
      </c>
      <c r="F58" s="116">
        <v>2</v>
      </c>
      <c r="G58" s="116"/>
      <c r="H58" s="116"/>
      <c r="I58" s="116"/>
      <c r="J58" s="116"/>
      <c r="K58" s="116"/>
      <c r="L58" s="116">
        <v>1</v>
      </c>
      <c r="M58" s="116">
        <v>1</v>
      </c>
      <c r="N58" s="116"/>
      <c r="P58" t="s">
        <v>1018</v>
      </c>
    </row>
    <row r="59" spans="2:16" x14ac:dyDescent="0.35">
      <c r="B59" s="116">
        <v>2009</v>
      </c>
      <c r="C59" s="116"/>
      <c r="D59" s="116"/>
      <c r="E59" s="116"/>
      <c r="F59" s="116"/>
      <c r="G59" s="116"/>
      <c r="H59" s="116"/>
      <c r="I59" s="116"/>
      <c r="J59" s="116"/>
      <c r="K59" s="116">
        <v>1</v>
      </c>
      <c r="L59" s="116">
        <v>1</v>
      </c>
      <c r="M59" s="116"/>
      <c r="N59" s="116"/>
      <c r="P59" t="s">
        <v>1019</v>
      </c>
    </row>
    <row r="60" spans="2:16" x14ac:dyDescent="0.35">
      <c r="B60" s="116">
        <v>2010</v>
      </c>
      <c r="C60" s="116"/>
      <c r="D60" s="116"/>
      <c r="E60" s="116">
        <v>1</v>
      </c>
      <c r="F60" s="116">
        <v>3</v>
      </c>
      <c r="G60" s="116"/>
      <c r="H60" s="116"/>
      <c r="I60" s="116"/>
      <c r="J60" s="116"/>
      <c r="K60" s="116"/>
      <c r="L60" s="116"/>
      <c r="M60" s="116">
        <v>1</v>
      </c>
      <c r="N60" s="116"/>
      <c r="P60" t="s">
        <v>1020</v>
      </c>
    </row>
    <row r="61" spans="2:16" x14ac:dyDescent="0.35">
      <c r="B61" s="116">
        <v>2011</v>
      </c>
      <c r="C61" s="116"/>
      <c r="D61" s="116">
        <v>1</v>
      </c>
      <c r="E61" s="116"/>
      <c r="F61" s="116">
        <v>1</v>
      </c>
      <c r="G61" s="116"/>
      <c r="H61" s="116"/>
      <c r="I61" s="116"/>
      <c r="J61" s="116"/>
      <c r="K61" s="116"/>
      <c r="L61" s="116">
        <v>1</v>
      </c>
      <c r="M61" s="116">
        <v>1</v>
      </c>
      <c r="N61" s="116"/>
      <c r="P61" t="s">
        <v>1021</v>
      </c>
    </row>
  </sheetData>
  <mergeCells count="1">
    <mergeCell ref="N4:N5"/>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74"/>
  <sheetViews>
    <sheetView zoomScale="80" zoomScaleNormal="80" workbookViewId="0">
      <selection activeCell="B10" sqref="B10"/>
    </sheetView>
  </sheetViews>
  <sheetFormatPr defaultRowHeight="14.5" x14ac:dyDescent="0.35"/>
  <sheetData>
    <row r="1" spans="1:17" s="66" customFormat="1" x14ac:dyDescent="0.35"/>
    <row r="2" spans="1:17" s="66" customFormat="1" x14ac:dyDescent="0.35"/>
    <row r="3" spans="1:17" x14ac:dyDescent="0.35">
      <c r="A3" s="30" t="s">
        <v>1022</v>
      </c>
    </row>
    <row r="9" spans="1:17" x14ac:dyDescent="0.35">
      <c r="B9" s="30" t="s">
        <v>1329</v>
      </c>
    </row>
    <row r="10" spans="1:17" x14ac:dyDescent="0.35">
      <c r="B10" s="75" t="s">
        <v>1331</v>
      </c>
    </row>
    <row r="11" spans="1:17" x14ac:dyDescent="0.35">
      <c r="A11" t="s">
        <v>227</v>
      </c>
      <c r="B11" s="66">
        <v>1993</v>
      </c>
      <c r="C11" s="66">
        <v>1994</v>
      </c>
      <c r="D11" s="66">
        <v>1995</v>
      </c>
      <c r="E11" s="66">
        <f t="shared" ref="E11:Q11" si="0">+D11+1</f>
        <v>1996</v>
      </c>
      <c r="F11" s="66">
        <f t="shared" si="0"/>
        <v>1997</v>
      </c>
      <c r="G11" s="66">
        <f t="shared" si="0"/>
        <v>1998</v>
      </c>
      <c r="H11" s="66">
        <f t="shared" si="0"/>
        <v>1999</v>
      </c>
      <c r="I11" s="66">
        <f t="shared" si="0"/>
        <v>2000</v>
      </c>
      <c r="J11" s="66">
        <f t="shared" si="0"/>
        <v>2001</v>
      </c>
      <c r="K11" s="66">
        <f t="shared" si="0"/>
        <v>2002</v>
      </c>
      <c r="L11" s="66">
        <f t="shared" si="0"/>
        <v>2003</v>
      </c>
      <c r="M11" s="66">
        <f t="shared" si="0"/>
        <v>2004</v>
      </c>
      <c r="N11" s="66">
        <f t="shared" si="0"/>
        <v>2005</v>
      </c>
      <c r="O11" s="66">
        <f t="shared" si="0"/>
        <v>2006</v>
      </c>
      <c r="P11" s="66">
        <f t="shared" si="0"/>
        <v>2007</v>
      </c>
      <c r="Q11" s="66">
        <f t="shared" si="0"/>
        <v>2008</v>
      </c>
    </row>
    <row r="12" spans="1:17" x14ac:dyDescent="0.35">
      <c r="A12" t="s">
        <v>1258</v>
      </c>
      <c r="B12" s="66">
        <v>19</v>
      </c>
      <c r="C12" s="66">
        <v>14</v>
      </c>
      <c r="D12" s="66"/>
      <c r="E12" s="66">
        <v>38</v>
      </c>
      <c r="G12" s="66">
        <v>22</v>
      </c>
      <c r="H12" s="66">
        <v>47</v>
      </c>
      <c r="I12" s="66">
        <v>34</v>
      </c>
      <c r="J12" s="66">
        <v>51</v>
      </c>
      <c r="K12" s="66">
        <v>44</v>
      </c>
      <c r="L12" s="66">
        <v>46</v>
      </c>
      <c r="M12" s="66">
        <v>55</v>
      </c>
      <c r="N12" s="66">
        <v>46</v>
      </c>
      <c r="O12" s="66">
        <v>38</v>
      </c>
      <c r="P12" s="66">
        <v>30</v>
      </c>
      <c r="Q12" s="66">
        <v>20</v>
      </c>
    </row>
    <row r="13" spans="1:17" s="66" customFormat="1" x14ac:dyDescent="0.35"/>
    <row r="14" spans="1:17" s="66" customFormat="1" x14ac:dyDescent="0.35"/>
    <row r="15" spans="1:17" s="66" customFormat="1" x14ac:dyDescent="0.35"/>
    <row r="16" spans="1:17" s="66" customFormat="1" x14ac:dyDescent="0.35"/>
    <row r="17" spans="1:26" s="66" customFormat="1" x14ac:dyDescent="0.35"/>
    <row r="18" spans="1:26" s="66" customFormat="1" x14ac:dyDescent="0.35"/>
    <row r="19" spans="1:26" x14ac:dyDescent="0.35">
      <c r="B19" s="66"/>
      <c r="D19" s="66"/>
      <c r="E19" s="66"/>
      <c r="F19" s="66"/>
      <c r="G19" s="66"/>
      <c r="H19" s="66"/>
      <c r="I19" s="66"/>
      <c r="J19" s="66"/>
      <c r="K19" s="66"/>
      <c r="L19" s="66"/>
      <c r="M19" s="66"/>
      <c r="N19" s="66"/>
      <c r="O19" s="66"/>
      <c r="P19" s="66"/>
      <c r="Q19" s="66"/>
      <c r="R19" s="66"/>
      <c r="S19" s="66"/>
      <c r="T19" s="66"/>
      <c r="U19" s="66"/>
      <c r="V19" s="66"/>
      <c r="W19" s="66"/>
      <c r="X19" s="66"/>
      <c r="Y19" s="66"/>
      <c r="Z19" s="66"/>
    </row>
    <row r="20" spans="1:26" x14ac:dyDescent="0.35">
      <c r="B20" s="30" t="s">
        <v>1330</v>
      </c>
      <c r="C20" s="66"/>
      <c r="D20" s="66"/>
      <c r="E20" s="66"/>
      <c r="F20" s="66"/>
      <c r="G20" s="66"/>
      <c r="H20" s="66"/>
      <c r="I20" s="66"/>
      <c r="J20" s="66"/>
      <c r="K20" s="66"/>
      <c r="L20" s="66"/>
      <c r="M20" s="66"/>
      <c r="N20" s="66"/>
      <c r="O20" s="66"/>
      <c r="P20" s="66"/>
      <c r="Q20" s="66"/>
      <c r="R20" s="66"/>
      <c r="S20" s="66"/>
      <c r="T20" s="66"/>
      <c r="U20" s="66"/>
      <c r="V20" s="66"/>
      <c r="W20" s="66"/>
      <c r="X20" s="66"/>
      <c r="Y20" s="66"/>
      <c r="Z20" s="66"/>
    </row>
    <row r="21" spans="1:26" x14ac:dyDescent="0.35">
      <c r="B21" s="66" t="s">
        <v>537</v>
      </c>
      <c r="C21" s="66"/>
      <c r="D21" s="66"/>
      <c r="E21" s="66"/>
      <c r="F21" s="66"/>
      <c r="G21" s="66"/>
      <c r="H21" s="66"/>
      <c r="I21" s="66"/>
      <c r="J21" s="66"/>
      <c r="K21" s="66"/>
      <c r="L21" s="66"/>
      <c r="M21" s="66"/>
      <c r="N21" s="66"/>
      <c r="O21" s="66"/>
      <c r="P21" s="66"/>
      <c r="Q21" s="66"/>
      <c r="R21" s="66"/>
      <c r="S21" s="66"/>
      <c r="T21" s="66"/>
      <c r="U21" s="66"/>
      <c r="V21" s="66"/>
      <c r="W21" s="66"/>
      <c r="X21" s="66"/>
      <c r="Y21" s="66"/>
      <c r="Z21" s="66"/>
    </row>
    <row r="22" spans="1:26" x14ac:dyDescent="0.35">
      <c r="B22" s="71" t="s">
        <v>0</v>
      </c>
      <c r="C22" s="71" t="s">
        <v>1</v>
      </c>
      <c r="D22" s="71" t="s">
        <v>515</v>
      </c>
      <c r="E22" s="71" t="s">
        <v>290</v>
      </c>
      <c r="F22" s="71" t="s">
        <v>4</v>
      </c>
      <c r="G22" s="71" t="s">
        <v>291</v>
      </c>
      <c r="H22" s="71" t="s">
        <v>263</v>
      </c>
      <c r="I22" s="71" t="s">
        <v>968</v>
      </c>
      <c r="J22" s="71" t="s">
        <v>292</v>
      </c>
      <c r="K22" s="71" t="s">
        <v>9</v>
      </c>
      <c r="L22" s="71" t="s">
        <v>10</v>
      </c>
      <c r="M22" s="71" t="s">
        <v>11</v>
      </c>
      <c r="N22" s="66"/>
      <c r="O22" s="66"/>
      <c r="P22" s="66"/>
      <c r="Q22" s="66"/>
      <c r="R22" s="66"/>
      <c r="S22" s="66"/>
      <c r="T22" s="66"/>
      <c r="U22" s="66"/>
      <c r="V22" s="66"/>
      <c r="W22" s="66"/>
      <c r="X22" s="66"/>
      <c r="Y22" s="66"/>
      <c r="Z22" s="66"/>
    </row>
    <row r="23" spans="1:26" x14ac:dyDescent="0.35">
      <c r="B23" s="189">
        <f>+B48</f>
        <v>0</v>
      </c>
      <c r="C23" s="189">
        <f t="shared" ref="C23:M23" si="1">+C48</f>
        <v>0</v>
      </c>
      <c r="D23" s="189">
        <f t="shared" si="1"/>
        <v>0.21052631578947367</v>
      </c>
      <c r="E23" s="189">
        <f t="shared" si="1"/>
        <v>4.8421052631578947</v>
      </c>
      <c r="F23" s="189">
        <f t="shared" si="1"/>
        <v>0.89473684210526316</v>
      </c>
      <c r="G23" s="189">
        <f t="shared" si="1"/>
        <v>0.21052631578947367</v>
      </c>
      <c r="H23" s="189">
        <f t="shared" si="1"/>
        <v>0.84210526315789469</v>
      </c>
      <c r="I23" s="189">
        <f t="shared" si="1"/>
        <v>5.7894736842105265</v>
      </c>
      <c r="J23" s="189">
        <f t="shared" si="1"/>
        <v>5</v>
      </c>
      <c r="K23" s="189">
        <f t="shared" si="1"/>
        <v>0.26315789473684209</v>
      </c>
      <c r="L23" s="189">
        <f t="shared" si="1"/>
        <v>0</v>
      </c>
      <c r="M23" s="189">
        <f t="shared" si="1"/>
        <v>0</v>
      </c>
      <c r="N23" s="66"/>
      <c r="O23" s="66"/>
      <c r="P23" s="66"/>
      <c r="Q23" s="66"/>
      <c r="R23" s="66"/>
      <c r="S23" s="66"/>
      <c r="T23" s="66"/>
      <c r="U23" s="66"/>
      <c r="V23" s="66"/>
      <c r="W23" s="66"/>
      <c r="X23" s="66"/>
      <c r="Y23" s="66"/>
      <c r="Z23" s="66"/>
    </row>
    <row r="24" spans="1:26" x14ac:dyDescent="0.35">
      <c r="N24" s="66"/>
      <c r="O24" s="66"/>
      <c r="P24" s="66"/>
      <c r="Q24" s="66"/>
      <c r="R24" s="66"/>
      <c r="S24" s="66"/>
      <c r="T24" s="66"/>
      <c r="U24" s="66"/>
      <c r="V24" s="66"/>
      <c r="W24" s="66"/>
      <c r="X24" s="66"/>
      <c r="Y24" s="66"/>
      <c r="Z24" s="66"/>
    </row>
    <row r="25" spans="1:26" x14ac:dyDescent="0.35">
      <c r="B25" s="66"/>
      <c r="C25" s="66"/>
      <c r="D25" s="66"/>
      <c r="E25" s="66"/>
      <c r="F25" s="66"/>
      <c r="G25" s="66"/>
      <c r="H25" s="66"/>
      <c r="I25" s="66"/>
      <c r="J25" s="66"/>
      <c r="K25" s="66"/>
      <c r="L25" s="66"/>
      <c r="M25" s="66"/>
      <c r="N25" s="66"/>
      <c r="O25" s="66"/>
      <c r="P25" s="66"/>
      <c r="Q25" s="66"/>
      <c r="R25" s="66"/>
      <c r="S25" s="66"/>
      <c r="T25" s="66"/>
      <c r="U25" s="66"/>
      <c r="V25" s="66"/>
      <c r="W25" s="66"/>
      <c r="X25" s="66"/>
      <c r="Y25" s="66"/>
      <c r="Z25" s="66"/>
    </row>
    <row r="26" spans="1:26" x14ac:dyDescent="0.35">
      <c r="B26" s="66" t="s">
        <v>1036</v>
      </c>
      <c r="C26" s="66"/>
      <c r="D26" s="66"/>
      <c r="E26" s="66"/>
      <c r="F26" s="66"/>
      <c r="G26" s="66"/>
      <c r="H26" s="66"/>
      <c r="I26" s="66"/>
      <c r="J26" s="66"/>
      <c r="K26" s="66"/>
      <c r="L26" s="66"/>
      <c r="M26" s="66"/>
      <c r="N26" s="66"/>
      <c r="O26" s="66"/>
      <c r="P26" s="66"/>
      <c r="Q26" s="66"/>
      <c r="R26" s="66"/>
      <c r="S26" s="66"/>
      <c r="T26" s="66"/>
      <c r="U26" s="66"/>
      <c r="V26" s="66"/>
      <c r="W26" s="66"/>
      <c r="X26" s="66"/>
      <c r="Y26" s="66"/>
      <c r="Z26" s="66"/>
    </row>
    <row r="27" spans="1:26" x14ac:dyDescent="0.35">
      <c r="B27" s="71" t="s">
        <v>0</v>
      </c>
      <c r="C27" s="71" t="s">
        <v>1</v>
      </c>
      <c r="D27" s="71" t="s">
        <v>515</v>
      </c>
      <c r="E27" s="71" t="s">
        <v>290</v>
      </c>
      <c r="F27" s="71" t="s">
        <v>4</v>
      </c>
      <c r="G27" s="71" t="s">
        <v>291</v>
      </c>
      <c r="H27" s="71" t="s">
        <v>263</v>
      </c>
      <c r="I27" s="71" t="s">
        <v>968</v>
      </c>
      <c r="J27" s="71" t="s">
        <v>292</v>
      </c>
      <c r="K27" s="71" t="s">
        <v>9</v>
      </c>
      <c r="L27" s="71" t="s">
        <v>10</v>
      </c>
      <c r="M27" s="71" t="s">
        <v>11</v>
      </c>
      <c r="N27" s="66" t="s">
        <v>1035</v>
      </c>
      <c r="O27" s="66"/>
      <c r="P27" s="66"/>
      <c r="Q27" s="66"/>
      <c r="R27" s="66"/>
      <c r="S27" s="66"/>
      <c r="T27" s="66"/>
      <c r="U27" s="66"/>
      <c r="V27" s="66"/>
      <c r="W27" s="66"/>
      <c r="X27" s="66"/>
      <c r="Y27" s="66"/>
      <c r="Z27" s="66"/>
    </row>
    <row r="28" spans="1:26" x14ac:dyDescent="0.35">
      <c r="A28" s="66">
        <v>1992</v>
      </c>
      <c r="B28" s="71"/>
      <c r="C28" s="71"/>
      <c r="D28" s="71"/>
      <c r="E28" s="71">
        <v>3</v>
      </c>
      <c r="F28" s="71"/>
      <c r="G28" s="71"/>
      <c r="H28" s="71"/>
      <c r="I28" s="71">
        <v>4</v>
      </c>
      <c r="J28" s="71">
        <v>4</v>
      </c>
      <c r="K28" s="71"/>
      <c r="L28" s="71"/>
      <c r="M28" s="71"/>
      <c r="N28" s="66"/>
      <c r="O28" s="66"/>
      <c r="P28" s="66"/>
      <c r="Q28" s="66"/>
      <c r="R28" s="66"/>
      <c r="S28" s="66"/>
      <c r="T28" s="66"/>
      <c r="U28" s="66"/>
      <c r="V28" s="66"/>
      <c r="W28" s="66"/>
      <c r="X28" s="66"/>
      <c r="Y28" s="66"/>
      <c r="Z28" s="66"/>
    </row>
    <row r="29" spans="1:26" x14ac:dyDescent="0.35">
      <c r="A29" s="66">
        <v>1993</v>
      </c>
      <c r="B29" s="71"/>
      <c r="C29" s="71"/>
      <c r="D29" s="71"/>
      <c r="E29" s="71">
        <v>1</v>
      </c>
      <c r="F29" s="71">
        <v>1</v>
      </c>
      <c r="G29" s="71"/>
      <c r="H29" s="71">
        <v>1</v>
      </c>
      <c r="I29" s="71">
        <v>9</v>
      </c>
      <c r="J29" s="71">
        <v>7</v>
      </c>
      <c r="K29" s="71">
        <v>1</v>
      </c>
      <c r="L29" s="71"/>
      <c r="M29" s="71"/>
      <c r="N29" s="66"/>
      <c r="O29" s="66"/>
      <c r="P29" s="66"/>
      <c r="Q29" s="66"/>
      <c r="R29" s="66"/>
      <c r="S29" s="66"/>
      <c r="T29" s="66"/>
      <c r="U29" s="66"/>
      <c r="V29" s="66"/>
      <c r="W29" s="66"/>
      <c r="X29" s="66"/>
      <c r="Y29" s="66"/>
      <c r="Z29" s="66"/>
    </row>
    <row r="30" spans="1:26" x14ac:dyDescent="0.35">
      <c r="A30" s="66">
        <v>1994</v>
      </c>
      <c r="B30" s="71"/>
      <c r="C30" s="71"/>
      <c r="D30" s="71"/>
      <c r="E30" s="71">
        <v>4</v>
      </c>
      <c r="F30" s="71"/>
      <c r="G30" s="71"/>
      <c r="H30" s="71">
        <v>1</v>
      </c>
      <c r="I30" s="71">
        <v>4</v>
      </c>
      <c r="J30" s="71">
        <v>2</v>
      </c>
      <c r="K30" s="71"/>
      <c r="L30" s="71"/>
      <c r="M30" s="71"/>
      <c r="N30" s="66"/>
      <c r="O30" s="66"/>
      <c r="P30" s="66"/>
      <c r="Q30" s="66"/>
      <c r="R30" s="66"/>
      <c r="S30" s="66"/>
      <c r="T30" s="66"/>
      <c r="U30" s="66"/>
      <c r="V30" s="66"/>
      <c r="W30" s="66"/>
      <c r="X30" s="66"/>
      <c r="Y30" s="66"/>
      <c r="Z30" s="66"/>
    </row>
    <row r="31" spans="1:26" x14ac:dyDescent="0.35">
      <c r="A31" s="66">
        <v>1995</v>
      </c>
      <c r="B31" s="71"/>
      <c r="C31" s="71"/>
      <c r="D31" s="71">
        <v>1</v>
      </c>
      <c r="E31" s="71">
        <v>14</v>
      </c>
      <c r="F31" s="71"/>
      <c r="G31" s="71"/>
      <c r="H31" s="71"/>
      <c r="I31" s="71">
        <v>6</v>
      </c>
      <c r="J31" s="71">
        <v>5</v>
      </c>
      <c r="K31" s="71"/>
      <c r="L31" s="71"/>
      <c r="M31" s="71"/>
      <c r="N31" s="66" t="s">
        <v>1023</v>
      </c>
      <c r="O31" s="66"/>
      <c r="P31" s="66"/>
      <c r="Q31" s="66"/>
      <c r="R31" s="66"/>
      <c r="S31" s="66"/>
      <c r="T31" s="66"/>
      <c r="U31" s="66"/>
      <c r="V31" s="66"/>
      <c r="W31" s="66"/>
      <c r="X31" s="66"/>
      <c r="Y31" s="66"/>
      <c r="Z31" s="66"/>
    </row>
    <row r="32" spans="1:26" x14ac:dyDescent="0.35">
      <c r="A32" s="66">
        <f>+A31+1</f>
        <v>1996</v>
      </c>
      <c r="B32" s="71"/>
      <c r="C32" s="71"/>
      <c r="D32" s="71"/>
      <c r="E32" s="71">
        <v>4</v>
      </c>
      <c r="F32" s="71"/>
      <c r="G32" s="71"/>
      <c r="H32" s="71"/>
      <c r="I32" s="71">
        <v>1</v>
      </c>
      <c r="J32" s="71">
        <v>2</v>
      </c>
      <c r="K32" s="71"/>
      <c r="L32" s="71"/>
      <c r="M32" s="71"/>
      <c r="N32" s="66"/>
      <c r="O32" s="66"/>
      <c r="P32" s="66"/>
      <c r="Q32" s="66"/>
      <c r="R32" s="66"/>
      <c r="S32" s="66"/>
      <c r="T32" s="66"/>
      <c r="U32" s="66"/>
      <c r="V32" s="66"/>
      <c r="W32" s="66"/>
      <c r="X32" s="66"/>
      <c r="Y32" s="66"/>
      <c r="Z32" s="66"/>
    </row>
    <row r="33" spans="1:26" x14ac:dyDescent="0.35">
      <c r="A33" s="66">
        <f t="shared" ref="A33:A47" si="2">+A32+1</f>
        <v>1997</v>
      </c>
      <c r="B33" s="71"/>
      <c r="C33" s="71"/>
      <c r="D33" s="71"/>
      <c r="E33" s="71">
        <v>8</v>
      </c>
      <c r="F33" s="71"/>
      <c r="G33" s="71"/>
      <c r="H33" s="71"/>
      <c r="I33" s="71"/>
      <c r="J33" s="71"/>
      <c r="K33" s="71"/>
      <c r="L33" s="71"/>
      <c r="M33" s="71"/>
      <c r="N33" s="66"/>
      <c r="O33" s="66"/>
      <c r="P33" s="66"/>
      <c r="Q33" s="66"/>
      <c r="R33" s="66"/>
      <c r="S33" s="66"/>
      <c r="T33" s="66"/>
      <c r="U33" s="66"/>
      <c r="V33" s="66"/>
      <c r="W33" s="66"/>
      <c r="X33" s="66"/>
      <c r="Y33" s="66"/>
      <c r="Z33" s="66"/>
    </row>
    <row r="34" spans="1:26" x14ac:dyDescent="0.35">
      <c r="A34" s="66">
        <f t="shared" si="2"/>
        <v>1998</v>
      </c>
      <c r="B34" s="71"/>
      <c r="C34" s="71"/>
      <c r="D34" s="71"/>
      <c r="E34" s="71">
        <v>10</v>
      </c>
      <c r="F34" s="71">
        <v>2</v>
      </c>
      <c r="G34" s="71"/>
      <c r="H34" s="71"/>
      <c r="I34" s="71">
        <v>5</v>
      </c>
      <c r="J34" s="71">
        <v>2</v>
      </c>
      <c r="K34" s="71"/>
      <c r="L34" s="71"/>
      <c r="M34" s="71"/>
      <c r="N34" s="66"/>
      <c r="O34" s="66"/>
      <c r="P34" s="66"/>
      <c r="Q34" s="66"/>
      <c r="R34" s="66"/>
      <c r="S34" s="66"/>
      <c r="T34" s="66"/>
      <c r="U34" s="66"/>
      <c r="V34" s="66"/>
      <c r="W34" s="66"/>
      <c r="X34" s="66"/>
      <c r="Y34" s="66"/>
      <c r="Z34" s="66"/>
    </row>
    <row r="35" spans="1:26" x14ac:dyDescent="0.35">
      <c r="A35" s="66">
        <f t="shared" si="2"/>
        <v>1999</v>
      </c>
      <c r="B35" s="71"/>
      <c r="C35" s="71"/>
      <c r="D35" s="71"/>
      <c r="E35" s="71">
        <v>7</v>
      </c>
      <c r="F35" s="71"/>
      <c r="G35" s="71"/>
      <c r="H35" s="71"/>
      <c r="I35" s="71">
        <v>7</v>
      </c>
      <c r="J35" s="71">
        <v>3</v>
      </c>
      <c r="K35" s="71"/>
      <c r="L35" s="71"/>
      <c r="M35" s="71"/>
      <c r="N35" s="66" t="s">
        <v>1024</v>
      </c>
      <c r="O35" s="43"/>
      <c r="P35" s="43"/>
      <c r="Q35" s="43"/>
      <c r="R35" s="43"/>
      <c r="S35" s="66"/>
      <c r="T35" s="66"/>
      <c r="U35" s="66"/>
      <c r="V35" s="66"/>
      <c r="W35" s="66"/>
      <c r="X35" s="66"/>
      <c r="Y35" s="66"/>
      <c r="Z35" s="66"/>
    </row>
    <row r="36" spans="1:26" x14ac:dyDescent="0.35">
      <c r="A36" s="66">
        <f t="shared" si="2"/>
        <v>2000</v>
      </c>
      <c r="B36" s="71"/>
      <c r="C36" s="71"/>
      <c r="D36" s="71"/>
      <c r="E36" s="71">
        <v>3</v>
      </c>
      <c r="F36" s="71"/>
      <c r="G36" s="71"/>
      <c r="H36" s="71"/>
      <c r="I36" s="71">
        <v>10</v>
      </c>
      <c r="J36" s="71">
        <v>4</v>
      </c>
      <c r="K36" s="71"/>
      <c r="L36" s="71"/>
      <c r="M36" s="71"/>
      <c r="N36" s="66"/>
      <c r="O36" s="66"/>
      <c r="P36" s="66"/>
      <c r="Q36" s="66"/>
      <c r="R36" s="66"/>
      <c r="T36" s="66"/>
      <c r="U36" s="66"/>
      <c r="V36" s="66"/>
      <c r="W36" s="66"/>
      <c r="X36" s="66"/>
      <c r="Y36" s="66"/>
      <c r="Z36" s="66"/>
    </row>
    <row r="37" spans="1:26" x14ac:dyDescent="0.35">
      <c r="A37" s="66">
        <f t="shared" si="2"/>
        <v>2001</v>
      </c>
      <c r="B37" s="71"/>
      <c r="C37" s="71"/>
      <c r="D37" s="71"/>
      <c r="E37" s="71">
        <v>5</v>
      </c>
      <c r="F37" s="71"/>
      <c r="G37" s="71"/>
      <c r="H37" s="71">
        <v>3</v>
      </c>
      <c r="I37" s="71">
        <v>4</v>
      </c>
      <c r="J37" s="71">
        <v>2</v>
      </c>
      <c r="K37" s="71"/>
      <c r="L37" s="71"/>
      <c r="M37" s="71"/>
      <c r="N37" s="66" t="s">
        <v>1025</v>
      </c>
      <c r="O37" s="66"/>
      <c r="P37" s="66"/>
      <c r="Q37" s="66"/>
      <c r="R37" s="66"/>
      <c r="S37" s="66"/>
      <c r="T37" s="66"/>
      <c r="U37" s="66"/>
      <c r="V37" s="66"/>
      <c r="W37" s="66"/>
      <c r="X37" s="66"/>
      <c r="Y37" s="66"/>
      <c r="Z37" s="66"/>
    </row>
    <row r="38" spans="1:26" x14ac:dyDescent="0.35">
      <c r="A38" s="66">
        <f t="shared" si="2"/>
        <v>2002</v>
      </c>
      <c r="B38" s="71"/>
      <c r="C38" s="71"/>
      <c r="D38" s="71"/>
      <c r="E38" s="71">
        <v>2</v>
      </c>
      <c r="F38" s="71">
        <v>1</v>
      </c>
      <c r="G38" s="71"/>
      <c r="H38" s="71"/>
      <c r="I38" s="71">
        <v>5</v>
      </c>
      <c r="J38" s="71">
        <v>2</v>
      </c>
      <c r="K38" s="71"/>
      <c r="L38" s="71"/>
      <c r="M38" s="71"/>
      <c r="N38" s="66"/>
      <c r="O38" s="66"/>
      <c r="P38" s="66"/>
      <c r="Q38" s="66"/>
      <c r="R38" s="66"/>
      <c r="S38" s="66"/>
      <c r="T38" s="66"/>
      <c r="U38" s="66"/>
      <c r="V38" s="66"/>
      <c r="W38" s="66"/>
      <c r="X38" s="66"/>
      <c r="Y38" s="66"/>
      <c r="Z38" s="66"/>
    </row>
    <row r="39" spans="1:26" x14ac:dyDescent="0.35">
      <c r="A39" s="66">
        <f t="shared" si="2"/>
        <v>2003</v>
      </c>
      <c r="B39" s="71"/>
      <c r="C39" s="71"/>
      <c r="D39" s="71"/>
      <c r="E39" s="71">
        <v>5</v>
      </c>
      <c r="F39" s="71">
        <v>1</v>
      </c>
      <c r="G39" s="71"/>
      <c r="H39" s="71">
        <v>1</v>
      </c>
      <c r="I39" s="71">
        <v>6</v>
      </c>
      <c r="J39" s="71">
        <v>5</v>
      </c>
      <c r="K39" s="71">
        <v>2</v>
      </c>
      <c r="L39" s="71"/>
      <c r="M39" s="71"/>
      <c r="N39" s="66" t="s">
        <v>1026</v>
      </c>
      <c r="O39" s="66"/>
      <c r="P39" s="66"/>
      <c r="Q39" s="66"/>
      <c r="R39" s="66"/>
      <c r="S39" s="66"/>
      <c r="T39" s="66"/>
      <c r="U39" s="66"/>
      <c r="V39" s="66"/>
      <c r="W39" s="66"/>
      <c r="X39" s="66"/>
      <c r="Y39" s="66"/>
      <c r="Z39" s="66"/>
    </row>
    <row r="40" spans="1:26" x14ac:dyDescent="0.35">
      <c r="A40" s="66">
        <f t="shared" si="2"/>
        <v>2004</v>
      </c>
      <c r="B40" s="71"/>
      <c r="C40" s="71"/>
      <c r="D40" s="71"/>
      <c r="E40" s="71">
        <v>5</v>
      </c>
      <c r="F40" s="71">
        <v>2</v>
      </c>
      <c r="G40" s="71"/>
      <c r="H40" s="71"/>
      <c r="I40" s="71">
        <v>2</v>
      </c>
      <c r="J40" s="71">
        <v>10</v>
      </c>
      <c r="K40" s="71">
        <v>1</v>
      </c>
      <c r="L40" s="71"/>
      <c r="M40" s="71"/>
      <c r="N40" s="66" t="s">
        <v>1027</v>
      </c>
      <c r="O40" s="66"/>
      <c r="P40" s="66"/>
      <c r="Q40" s="66"/>
      <c r="R40" s="66"/>
      <c r="S40" s="66"/>
      <c r="T40" s="66"/>
      <c r="U40" s="66"/>
      <c r="V40" s="66"/>
      <c r="W40" s="66"/>
      <c r="X40" s="66"/>
      <c r="Y40" s="66"/>
      <c r="Z40" s="66"/>
    </row>
    <row r="41" spans="1:26" x14ac:dyDescent="0.35">
      <c r="A41" s="66">
        <f t="shared" si="2"/>
        <v>2005</v>
      </c>
      <c r="B41" s="71"/>
      <c r="C41" s="71"/>
      <c r="D41" s="71">
        <v>1</v>
      </c>
      <c r="E41" s="71">
        <v>4</v>
      </c>
      <c r="F41" s="71">
        <v>7</v>
      </c>
      <c r="G41" s="71">
        <v>2</v>
      </c>
      <c r="H41" s="71"/>
      <c r="I41" s="71">
        <v>6</v>
      </c>
      <c r="J41" s="71">
        <v>3</v>
      </c>
      <c r="K41" s="71"/>
      <c r="L41" s="71"/>
      <c r="M41" s="71"/>
      <c r="N41" s="66" t="s">
        <v>1028</v>
      </c>
      <c r="S41" s="66"/>
      <c r="T41" s="66"/>
      <c r="U41" s="66"/>
      <c r="V41" s="66"/>
      <c r="W41" s="66"/>
      <c r="X41" s="66"/>
      <c r="Y41" s="66"/>
      <c r="Z41" s="66"/>
    </row>
    <row r="42" spans="1:26" x14ac:dyDescent="0.35">
      <c r="A42" s="66">
        <f t="shared" si="2"/>
        <v>2006</v>
      </c>
      <c r="B42" s="230"/>
      <c r="C42" s="230"/>
      <c r="D42" s="230"/>
      <c r="E42" s="230">
        <v>52</v>
      </c>
      <c r="F42" s="230"/>
      <c r="G42" s="230"/>
      <c r="H42" s="230"/>
      <c r="I42" s="230">
        <v>7</v>
      </c>
      <c r="J42" s="230">
        <v>6</v>
      </c>
      <c r="K42" s="230"/>
      <c r="L42" s="230"/>
      <c r="M42" s="230"/>
      <c r="N42" s="66" t="s">
        <v>1029</v>
      </c>
      <c r="S42" s="66"/>
      <c r="T42" s="66"/>
      <c r="U42" s="66"/>
      <c r="V42" s="66"/>
      <c r="W42" s="66"/>
      <c r="X42" s="66"/>
      <c r="Y42" s="66"/>
      <c r="Z42" s="66"/>
    </row>
    <row r="43" spans="1:26" x14ac:dyDescent="0.35">
      <c r="A43" s="66">
        <f t="shared" si="2"/>
        <v>2007</v>
      </c>
      <c r="B43" s="71"/>
      <c r="C43" s="71"/>
      <c r="D43" s="71">
        <v>2</v>
      </c>
      <c r="E43" s="71">
        <v>4</v>
      </c>
      <c r="F43" s="71"/>
      <c r="G43" s="71"/>
      <c r="H43" s="71"/>
      <c r="I43" s="71">
        <v>2</v>
      </c>
      <c r="J43" s="71">
        <v>2</v>
      </c>
      <c r="K43" s="71"/>
      <c r="L43" s="71"/>
      <c r="M43" s="71"/>
      <c r="N43" s="66" t="s">
        <v>1030</v>
      </c>
      <c r="O43" s="66"/>
      <c r="P43" s="66"/>
      <c r="Q43" s="66"/>
      <c r="R43" s="66"/>
      <c r="S43" s="66"/>
      <c r="T43" s="66"/>
      <c r="U43" s="66"/>
      <c r="V43" s="66"/>
      <c r="W43" s="66"/>
      <c r="X43" s="66"/>
      <c r="Y43" s="66"/>
      <c r="Z43" s="66"/>
    </row>
    <row r="44" spans="1:26" x14ac:dyDescent="0.35">
      <c r="A44" s="66">
        <f t="shared" si="2"/>
        <v>2008</v>
      </c>
      <c r="B44" s="71"/>
      <c r="C44" s="71"/>
      <c r="D44" s="71"/>
      <c r="E44" s="71">
        <v>6</v>
      </c>
      <c r="F44" s="71">
        <v>1</v>
      </c>
      <c r="G44" s="71"/>
      <c r="H44" s="71"/>
      <c r="I44" s="71">
        <v>18</v>
      </c>
      <c r="J44" s="71">
        <v>12</v>
      </c>
      <c r="K44" s="71"/>
      <c r="L44" s="71"/>
      <c r="M44" s="71"/>
      <c r="N44" s="66" t="s">
        <v>1031</v>
      </c>
    </row>
    <row r="45" spans="1:26" x14ac:dyDescent="0.35">
      <c r="A45" s="66">
        <f t="shared" si="2"/>
        <v>2009</v>
      </c>
      <c r="B45" s="71"/>
      <c r="C45" s="71"/>
      <c r="D45" s="71"/>
      <c r="E45" s="71">
        <v>1</v>
      </c>
      <c r="F45" s="71"/>
      <c r="G45" s="71"/>
      <c r="H45" s="71"/>
      <c r="I45" s="71">
        <v>4</v>
      </c>
      <c r="J45" s="71">
        <v>16</v>
      </c>
      <c r="K45" s="71">
        <v>1</v>
      </c>
      <c r="L45" s="71"/>
      <c r="M45" s="71"/>
      <c r="N45" s="66" t="s">
        <v>1032</v>
      </c>
    </row>
    <row r="46" spans="1:26" x14ac:dyDescent="0.35">
      <c r="A46" s="66">
        <f t="shared" si="2"/>
        <v>2010</v>
      </c>
      <c r="B46" s="71"/>
      <c r="C46" s="71"/>
      <c r="D46" s="71"/>
      <c r="E46" s="71">
        <v>3</v>
      </c>
      <c r="F46" s="71">
        <v>2</v>
      </c>
      <c r="G46" s="71">
        <v>1</v>
      </c>
      <c r="H46" s="71">
        <v>6</v>
      </c>
      <c r="I46" s="71">
        <v>9</v>
      </c>
      <c r="J46" s="71">
        <v>11</v>
      </c>
      <c r="K46" s="71"/>
      <c r="L46" s="71"/>
      <c r="M46" s="71"/>
      <c r="N46" s="66" t="s">
        <v>1033</v>
      </c>
    </row>
    <row r="47" spans="1:26" x14ac:dyDescent="0.35">
      <c r="A47" s="66">
        <f t="shared" si="2"/>
        <v>2011</v>
      </c>
      <c r="B47" s="71"/>
      <c r="C47" s="71"/>
      <c r="D47" s="71"/>
      <c r="E47" s="71">
        <v>3</v>
      </c>
      <c r="F47" s="71"/>
      <c r="G47" s="71">
        <v>1</v>
      </c>
      <c r="H47" s="71">
        <v>4</v>
      </c>
      <c r="I47" s="71">
        <v>8</v>
      </c>
      <c r="J47" s="71">
        <v>3</v>
      </c>
      <c r="K47" s="71"/>
      <c r="L47" s="71"/>
      <c r="M47" s="71"/>
      <c r="N47" s="66" t="s">
        <v>1034</v>
      </c>
    </row>
    <row r="48" spans="1:26" x14ac:dyDescent="0.35">
      <c r="A48" s="66" t="s">
        <v>250</v>
      </c>
      <c r="B48" s="71">
        <f>+(SUM(B28:B47)-B42)/19</f>
        <v>0</v>
      </c>
      <c r="C48" s="71">
        <f t="shared" ref="C48:M48" si="3">+(SUM(C28:C47)-C42)/19</f>
        <v>0</v>
      </c>
      <c r="D48" s="71">
        <f t="shared" si="3"/>
        <v>0.21052631578947367</v>
      </c>
      <c r="E48" s="71">
        <f t="shared" si="3"/>
        <v>4.8421052631578947</v>
      </c>
      <c r="F48" s="71">
        <f t="shared" si="3"/>
        <v>0.89473684210526316</v>
      </c>
      <c r="G48" s="71">
        <f t="shared" si="3"/>
        <v>0.21052631578947367</v>
      </c>
      <c r="H48" s="71">
        <f t="shared" si="3"/>
        <v>0.84210526315789469</v>
      </c>
      <c r="I48" s="71">
        <f t="shared" si="3"/>
        <v>5.7894736842105265</v>
      </c>
      <c r="J48" s="71">
        <f t="shared" si="3"/>
        <v>5</v>
      </c>
      <c r="K48" s="71">
        <f t="shared" si="3"/>
        <v>0.26315789473684209</v>
      </c>
      <c r="L48" s="71">
        <f t="shared" si="3"/>
        <v>0</v>
      </c>
      <c r="M48" s="71">
        <f t="shared" si="3"/>
        <v>0</v>
      </c>
      <c r="N48" s="66"/>
    </row>
    <row r="51" spans="2:5" x14ac:dyDescent="0.35">
      <c r="B51" s="66"/>
    </row>
    <row r="52" spans="2:5" x14ac:dyDescent="0.35">
      <c r="C52" s="61"/>
      <c r="D52" s="61"/>
      <c r="E52" s="61"/>
    </row>
    <row r="53" spans="2:5" x14ac:dyDescent="0.35">
      <c r="B53" s="66"/>
      <c r="C53" s="71"/>
      <c r="D53" s="71"/>
      <c r="E53" s="71"/>
    </row>
    <row r="54" spans="2:5" x14ac:dyDescent="0.35">
      <c r="B54" s="66"/>
      <c r="C54" s="71"/>
      <c r="D54" s="71"/>
      <c r="E54" s="71"/>
    </row>
    <row r="55" spans="2:5" x14ac:dyDescent="0.35">
      <c r="B55" s="66"/>
      <c r="C55" s="71"/>
      <c r="D55" s="71"/>
      <c r="E55" s="71"/>
    </row>
    <row r="56" spans="2:5" x14ac:dyDescent="0.35">
      <c r="B56" s="66"/>
      <c r="C56" s="71"/>
      <c r="D56" s="71"/>
      <c r="E56" s="71"/>
    </row>
    <row r="57" spans="2:5" x14ac:dyDescent="0.35">
      <c r="B57" s="66"/>
      <c r="C57" s="71"/>
      <c r="D57" s="71"/>
      <c r="E57" s="71"/>
    </row>
    <row r="58" spans="2:5" x14ac:dyDescent="0.35">
      <c r="B58" s="66"/>
      <c r="C58" s="71"/>
      <c r="D58" s="71"/>
      <c r="E58" s="71"/>
    </row>
    <row r="59" spans="2:5" x14ac:dyDescent="0.35">
      <c r="B59" s="66"/>
      <c r="C59" s="71"/>
      <c r="D59" s="71"/>
      <c r="E59" s="71"/>
    </row>
    <row r="60" spans="2:5" x14ac:dyDescent="0.35">
      <c r="B60" s="66"/>
      <c r="C60" s="71"/>
      <c r="D60" s="71"/>
      <c r="E60" s="71"/>
    </row>
    <row r="61" spans="2:5" x14ac:dyDescent="0.35">
      <c r="B61" s="66"/>
      <c r="C61" s="71"/>
      <c r="D61" s="71"/>
      <c r="E61" s="71"/>
    </row>
    <row r="62" spans="2:5" x14ac:dyDescent="0.35">
      <c r="B62" s="66"/>
      <c r="C62" s="71"/>
      <c r="D62" s="71"/>
      <c r="E62" s="71"/>
    </row>
    <row r="63" spans="2:5" x14ac:dyDescent="0.35">
      <c r="B63" s="66"/>
      <c r="C63" s="71"/>
      <c r="D63" s="71"/>
      <c r="E63" s="71"/>
    </row>
    <row r="64" spans="2:5" x14ac:dyDescent="0.35">
      <c r="B64" s="66"/>
      <c r="C64" s="71"/>
      <c r="D64" s="71"/>
      <c r="E64" s="71"/>
    </row>
    <row r="65" spans="2:5" x14ac:dyDescent="0.35">
      <c r="B65" s="66"/>
      <c r="C65" s="71"/>
      <c r="D65" s="71"/>
      <c r="E65" s="71"/>
    </row>
    <row r="66" spans="2:5" x14ac:dyDescent="0.35">
      <c r="B66" s="66"/>
      <c r="C66" s="71"/>
      <c r="D66" s="71"/>
      <c r="E66" s="71"/>
    </row>
    <row r="67" spans="2:5" x14ac:dyDescent="0.35">
      <c r="B67" s="66"/>
      <c r="C67" s="71"/>
      <c r="D67" s="71"/>
      <c r="E67" s="71"/>
    </row>
    <row r="68" spans="2:5" x14ac:dyDescent="0.35">
      <c r="B68" s="66"/>
      <c r="C68" s="71"/>
      <c r="D68" s="71"/>
      <c r="E68" s="71"/>
    </row>
    <row r="69" spans="2:5" x14ac:dyDescent="0.35">
      <c r="B69" s="66"/>
      <c r="C69" s="71"/>
      <c r="D69" s="71"/>
      <c r="E69" s="71"/>
    </row>
    <row r="70" spans="2:5" x14ac:dyDescent="0.35">
      <c r="B70" s="66"/>
      <c r="C70" s="71"/>
      <c r="D70" s="71"/>
      <c r="E70" s="71"/>
    </row>
    <row r="71" spans="2:5" x14ac:dyDescent="0.35">
      <c r="B71" s="66"/>
      <c r="C71" s="71"/>
      <c r="D71" s="71"/>
      <c r="E71" s="71"/>
    </row>
    <row r="72" spans="2:5" x14ac:dyDescent="0.35">
      <c r="B72" s="66"/>
      <c r="C72" s="71"/>
      <c r="D72" s="71"/>
      <c r="E72" s="71"/>
    </row>
    <row r="73" spans="2:5" x14ac:dyDescent="0.35">
      <c r="B73" s="66"/>
      <c r="C73" s="71"/>
      <c r="D73" s="71"/>
      <c r="E73" s="71"/>
    </row>
    <row r="74" spans="2:5" x14ac:dyDescent="0.35">
      <c r="C74" s="71"/>
      <c r="D74" s="71"/>
      <c r="E74" s="71"/>
    </row>
  </sheetData>
  <pageMargins left="0.7" right="0.7" top="0.75" bottom="0.75" header="0.3" footer="0.3"/>
  <drawing r:id="rId1"/>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
  <sheetViews>
    <sheetView zoomScale="70" zoomScaleNormal="70" workbookViewId="0">
      <selection activeCell="S16" sqref="S16"/>
    </sheetView>
  </sheetViews>
  <sheetFormatPr defaultRowHeight="14.5" x14ac:dyDescent="0.35"/>
  <sheetData>
    <row r="1" spans="1:14" x14ac:dyDescent="0.35">
      <c r="A1" s="30" t="s">
        <v>1037</v>
      </c>
    </row>
    <row r="2" spans="1:14" x14ac:dyDescent="0.35">
      <c r="K2" s="66" t="s">
        <v>1043</v>
      </c>
    </row>
    <row r="3" spans="1:14" x14ac:dyDescent="0.35">
      <c r="L3" s="543" t="s">
        <v>1054</v>
      </c>
      <c r="M3" s="543" t="s">
        <v>1055</v>
      </c>
      <c r="N3" s="543" t="s">
        <v>1411</v>
      </c>
    </row>
    <row r="4" spans="1:14" x14ac:dyDescent="0.35">
      <c r="K4" s="66" t="s">
        <v>374</v>
      </c>
      <c r="L4" s="29">
        <v>100</v>
      </c>
      <c r="M4" s="29">
        <v>80</v>
      </c>
      <c r="N4" s="29">
        <v>48.223350253807105</v>
      </c>
    </row>
    <row r="5" spans="1:14" x14ac:dyDescent="0.35">
      <c r="K5" s="66" t="s">
        <v>375</v>
      </c>
      <c r="L5" s="29">
        <v>97.360406091370564</v>
      </c>
      <c r="M5" s="29">
        <v>38.274111675126903</v>
      </c>
      <c r="N5" s="29">
        <v>17.258883248730964</v>
      </c>
    </row>
    <row r="6" spans="1:14" x14ac:dyDescent="0.35">
      <c r="K6" s="66" t="s">
        <v>376</v>
      </c>
      <c r="L6" s="29">
        <v>69.135802469135797</v>
      </c>
      <c r="M6" s="29">
        <v>14.82233502538071</v>
      </c>
      <c r="N6" s="29">
        <v>18.274111675126903</v>
      </c>
    </row>
    <row r="10" spans="1:14" x14ac:dyDescent="0.35">
      <c r="C10" s="66" t="s">
        <v>1050</v>
      </c>
    </row>
    <row r="11" spans="1:14" x14ac:dyDescent="0.35">
      <c r="C11" s="66" t="s">
        <v>1051</v>
      </c>
    </row>
    <row r="12" spans="1:14" x14ac:dyDescent="0.35">
      <c r="C12" t="s">
        <v>1052</v>
      </c>
    </row>
    <row r="13" spans="1:14" x14ac:dyDescent="0.35">
      <c r="C13" s="66" t="s">
        <v>1053</v>
      </c>
    </row>
    <row r="14" spans="1:14" s="66" customFormat="1" x14ac:dyDescent="0.35"/>
    <row r="15" spans="1:14" s="66" customFormat="1" x14ac:dyDescent="0.35"/>
    <row r="16" spans="1:14" s="66" customFormat="1" x14ac:dyDescent="0.35"/>
    <row r="22" spans="2:20" x14ac:dyDescent="0.35">
      <c r="C22" s="66" t="s">
        <v>1040</v>
      </c>
    </row>
    <row r="23" spans="2:20" x14ac:dyDescent="0.35">
      <c r="C23" s="71" t="s">
        <v>0</v>
      </c>
      <c r="D23" s="71" t="s">
        <v>1</v>
      </c>
      <c r="E23" s="71" t="s">
        <v>2</v>
      </c>
      <c r="F23" s="71" t="s">
        <v>3</v>
      </c>
      <c r="G23" s="71" t="s">
        <v>4</v>
      </c>
      <c r="H23" s="71" t="s">
        <v>5</v>
      </c>
      <c r="I23" s="71" t="s">
        <v>6</v>
      </c>
      <c r="J23" s="71" t="s">
        <v>7</v>
      </c>
      <c r="K23" s="71" t="s">
        <v>8</v>
      </c>
      <c r="L23" s="71" t="s">
        <v>9</v>
      </c>
      <c r="M23" s="71" t="s">
        <v>10</v>
      </c>
      <c r="N23" s="71" t="s">
        <v>11</v>
      </c>
    </row>
    <row r="24" spans="2:20" x14ac:dyDescent="0.35">
      <c r="C24" s="63">
        <f>+AVERAGE(F40:F47)</f>
        <v>39.75</v>
      </c>
      <c r="D24" s="63">
        <f t="shared" ref="D24:N24" si="0">+AVERAGE(G40:G47)</f>
        <v>42.625</v>
      </c>
      <c r="E24" s="63">
        <f t="shared" si="0"/>
        <v>54.5</v>
      </c>
      <c r="F24" s="63">
        <f t="shared" si="0"/>
        <v>52.5</v>
      </c>
      <c r="G24" s="63">
        <f t="shared" si="0"/>
        <v>59.25</v>
      </c>
      <c r="H24" s="63">
        <f t="shared" si="0"/>
        <v>61.25</v>
      </c>
      <c r="I24" s="63">
        <f t="shared" si="0"/>
        <v>18.25</v>
      </c>
      <c r="J24" s="63">
        <f t="shared" si="0"/>
        <v>24.25</v>
      </c>
      <c r="K24" s="63">
        <f t="shared" si="0"/>
        <v>34.5</v>
      </c>
      <c r="L24" s="63">
        <f t="shared" si="0"/>
        <v>62.625</v>
      </c>
      <c r="M24" s="63">
        <f t="shared" si="0"/>
        <v>51.875</v>
      </c>
      <c r="N24" s="63">
        <f t="shared" si="0"/>
        <v>40</v>
      </c>
    </row>
    <row r="26" spans="2:20" x14ac:dyDescent="0.35">
      <c r="B26" s="543"/>
      <c r="C26" s="543" t="s">
        <v>584</v>
      </c>
      <c r="D26" s="543" t="s">
        <v>584</v>
      </c>
      <c r="E26" s="543"/>
      <c r="F26" s="543"/>
      <c r="G26" s="543"/>
      <c r="H26" s="543"/>
      <c r="I26" s="543"/>
      <c r="J26" s="543"/>
      <c r="K26" s="543"/>
      <c r="L26" s="543"/>
      <c r="M26" s="543"/>
      <c r="N26" s="543"/>
      <c r="O26" s="543"/>
      <c r="P26" s="543"/>
      <c r="Q26" s="543"/>
      <c r="R26" s="543"/>
      <c r="S26" s="543"/>
      <c r="T26" s="66"/>
    </row>
    <row r="27" spans="2:20" ht="36.5" x14ac:dyDescent="0.35">
      <c r="B27" s="543"/>
      <c r="C27" s="610" t="s">
        <v>1039</v>
      </c>
      <c r="D27" s="666" t="s">
        <v>1041</v>
      </c>
      <c r="E27" s="543"/>
      <c r="F27" s="566" t="s">
        <v>0</v>
      </c>
      <c r="G27" s="566" t="s">
        <v>1</v>
      </c>
      <c r="H27" s="566" t="s">
        <v>515</v>
      </c>
      <c r="I27" s="566" t="s">
        <v>290</v>
      </c>
      <c r="J27" s="566" t="s">
        <v>4</v>
      </c>
      <c r="K27" s="566" t="s">
        <v>291</v>
      </c>
      <c r="L27" s="566" t="s">
        <v>263</v>
      </c>
      <c r="M27" s="566" t="s">
        <v>968</v>
      </c>
      <c r="N27" s="566" t="s">
        <v>292</v>
      </c>
      <c r="O27" s="566" t="s">
        <v>9</v>
      </c>
      <c r="P27" s="566" t="s">
        <v>10</v>
      </c>
      <c r="Q27" s="566" t="s">
        <v>11</v>
      </c>
      <c r="R27" s="543"/>
      <c r="S27" s="543"/>
      <c r="T27" s="66"/>
    </row>
    <row r="28" spans="2:20" x14ac:dyDescent="0.35">
      <c r="B28" s="543">
        <v>1989</v>
      </c>
      <c r="C28" s="566"/>
      <c r="D28" s="566"/>
      <c r="E28" s="566"/>
      <c r="F28" s="566"/>
      <c r="G28" s="566"/>
      <c r="H28" s="566"/>
      <c r="I28" s="566"/>
      <c r="J28" s="566"/>
      <c r="K28" s="566"/>
      <c r="L28" s="566"/>
      <c r="M28" s="566"/>
      <c r="N28" s="566"/>
      <c r="O28" s="566"/>
      <c r="P28" s="566"/>
      <c r="Q28" s="566"/>
      <c r="R28" s="566"/>
      <c r="S28" s="566"/>
      <c r="T28" s="71"/>
    </row>
    <row r="29" spans="2:20" x14ac:dyDescent="0.35">
      <c r="B29" s="543">
        <f>1+B28</f>
        <v>1990</v>
      </c>
      <c r="C29" s="566"/>
      <c r="D29" s="566"/>
      <c r="E29" s="566"/>
      <c r="F29" s="566"/>
      <c r="G29" s="566"/>
      <c r="H29" s="566"/>
      <c r="I29" s="566"/>
      <c r="J29" s="566"/>
      <c r="K29" s="566"/>
      <c r="L29" s="566"/>
      <c r="M29" s="566"/>
      <c r="N29" s="566"/>
      <c r="O29" s="566"/>
      <c r="P29" s="566"/>
      <c r="Q29" s="566"/>
      <c r="R29" s="566"/>
      <c r="S29" s="566"/>
      <c r="T29" s="71"/>
    </row>
    <row r="30" spans="2:20" x14ac:dyDescent="0.35">
      <c r="B30" s="543">
        <f t="shared" ref="B30:B47" si="1">1+B29</f>
        <v>1991</v>
      </c>
      <c r="C30" s="566"/>
      <c r="D30" s="566"/>
      <c r="E30" s="566"/>
      <c r="F30" s="566"/>
      <c r="G30" s="566"/>
      <c r="H30" s="566"/>
      <c r="I30" s="566"/>
      <c r="J30" s="566"/>
      <c r="K30" s="566"/>
      <c r="L30" s="566"/>
      <c r="M30" s="566"/>
      <c r="N30" s="566"/>
      <c r="O30" s="566"/>
      <c r="P30" s="566"/>
      <c r="Q30" s="566"/>
      <c r="R30" s="566"/>
      <c r="S30" s="566"/>
      <c r="T30" s="71"/>
    </row>
    <row r="31" spans="2:20" x14ac:dyDescent="0.35">
      <c r="B31" s="543">
        <f t="shared" si="1"/>
        <v>1992</v>
      </c>
      <c r="C31" s="566"/>
      <c r="D31" s="566"/>
      <c r="E31" s="566"/>
      <c r="F31" s="566"/>
      <c r="G31" s="566"/>
      <c r="H31" s="566"/>
      <c r="I31" s="566"/>
      <c r="J31" s="566"/>
      <c r="K31" s="566"/>
      <c r="L31" s="566"/>
      <c r="M31" s="566"/>
      <c r="N31" s="566"/>
      <c r="O31" s="566"/>
      <c r="P31" s="566"/>
      <c r="Q31" s="566"/>
      <c r="R31" s="566"/>
      <c r="S31" s="566"/>
      <c r="T31" s="71"/>
    </row>
    <row r="32" spans="2:20" x14ac:dyDescent="0.35">
      <c r="B32" s="543">
        <f t="shared" si="1"/>
        <v>1993</v>
      </c>
      <c r="C32" s="566"/>
      <c r="D32" s="566"/>
      <c r="E32" s="566"/>
      <c r="F32" s="566"/>
      <c r="G32" s="566"/>
      <c r="H32" s="566"/>
      <c r="I32" s="566"/>
      <c r="J32" s="566"/>
      <c r="K32" s="566"/>
      <c r="L32" s="566"/>
      <c r="M32" s="566"/>
      <c r="N32" s="566"/>
      <c r="O32" s="566"/>
      <c r="P32" s="566"/>
      <c r="Q32" s="566"/>
      <c r="R32" s="566"/>
      <c r="S32" s="566"/>
      <c r="T32" s="71"/>
    </row>
    <row r="33" spans="2:20" x14ac:dyDescent="0.35">
      <c r="B33" s="543">
        <f t="shared" si="1"/>
        <v>1994</v>
      </c>
      <c r="C33" s="566">
        <v>21</v>
      </c>
      <c r="D33" s="566"/>
      <c r="E33" s="566"/>
      <c r="F33" s="566">
        <v>10</v>
      </c>
      <c r="G33" s="566">
        <v>14</v>
      </c>
      <c r="H33" s="566">
        <v>8</v>
      </c>
      <c r="I33" s="566"/>
      <c r="J33" s="566"/>
      <c r="K33" s="566"/>
      <c r="L33" s="566">
        <v>3</v>
      </c>
      <c r="M33" s="566">
        <v>5</v>
      </c>
      <c r="N33" s="566">
        <v>4</v>
      </c>
      <c r="O33" s="566">
        <v>16</v>
      </c>
      <c r="P33" s="566">
        <v>9</v>
      </c>
      <c r="Q33" s="566">
        <v>11</v>
      </c>
      <c r="R33" s="566"/>
      <c r="S33" s="566"/>
      <c r="T33" s="71"/>
    </row>
    <row r="34" spans="2:20" x14ac:dyDescent="0.35">
      <c r="B34" s="543">
        <f t="shared" si="1"/>
        <v>1995</v>
      </c>
      <c r="C34" s="566"/>
      <c r="D34" s="566">
        <v>30</v>
      </c>
      <c r="E34" s="566"/>
      <c r="F34" s="566"/>
      <c r="G34" s="566"/>
      <c r="H34" s="566"/>
      <c r="I34" s="566"/>
      <c r="J34" s="566"/>
      <c r="K34" s="566"/>
      <c r="L34" s="566"/>
      <c r="M34" s="566"/>
      <c r="N34" s="566"/>
      <c r="O34" s="566"/>
      <c r="P34" s="566"/>
      <c r="Q34" s="566"/>
      <c r="R34" s="566"/>
      <c r="S34" s="566"/>
      <c r="T34" s="71"/>
    </row>
    <row r="35" spans="2:20" x14ac:dyDescent="0.35">
      <c r="B35" s="543">
        <f t="shared" si="1"/>
        <v>1996</v>
      </c>
      <c r="C35" s="566">
        <v>18</v>
      </c>
      <c r="D35" s="566">
        <v>19</v>
      </c>
      <c r="E35" s="566"/>
      <c r="F35" s="566">
        <v>17</v>
      </c>
      <c r="G35" s="566">
        <v>27</v>
      </c>
      <c r="H35" s="566">
        <v>19</v>
      </c>
      <c r="I35" s="566">
        <v>46</v>
      </c>
      <c r="J35" s="566">
        <v>26</v>
      </c>
      <c r="K35" s="566">
        <v>40</v>
      </c>
      <c r="L35" s="566">
        <v>12</v>
      </c>
      <c r="M35" s="566">
        <v>10</v>
      </c>
      <c r="N35" s="566">
        <v>26</v>
      </c>
      <c r="O35" s="566">
        <v>11</v>
      </c>
      <c r="P35" s="566">
        <v>10</v>
      </c>
      <c r="Q35" s="566">
        <v>6</v>
      </c>
      <c r="R35" s="566"/>
      <c r="S35" s="566"/>
      <c r="T35" s="71"/>
    </row>
    <row r="36" spans="2:20" x14ac:dyDescent="0.35">
      <c r="B36" s="543">
        <f t="shared" si="1"/>
        <v>1997</v>
      </c>
      <c r="C36" s="566">
        <v>15</v>
      </c>
      <c r="D36" s="566">
        <v>19</v>
      </c>
      <c r="E36" s="566"/>
      <c r="F36" s="566">
        <v>4</v>
      </c>
      <c r="G36" s="566">
        <v>5</v>
      </c>
      <c r="H36" s="566">
        <v>2</v>
      </c>
      <c r="I36" s="566">
        <v>2</v>
      </c>
      <c r="J36" s="566"/>
      <c r="K36" s="566">
        <v>2</v>
      </c>
      <c r="L36" s="566"/>
      <c r="M36" s="566"/>
      <c r="N36" s="566">
        <v>1</v>
      </c>
      <c r="O36" s="566">
        <v>10</v>
      </c>
      <c r="P36" s="566">
        <v>2</v>
      </c>
      <c r="Q36" s="566">
        <v>4</v>
      </c>
      <c r="R36" s="566"/>
      <c r="S36" s="566"/>
      <c r="T36" s="71"/>
    </row>
    <row r="37" spans="2:20" x14ac:dyDescent="0.35">
      <c r="B37" s="543">
        <f t="shared" si="1"/>
        <v>1998</v>
      </c>
      <c r="C37" s="566"/>
      <c r="D37" s="566"/>
      <c r="E37" s="566"/>
      <c r="F37" s="566"/>
      <c r="G37" s="566"/>
      <c r="H37" s="566"/>
      <c r="I37" s="566"/>
      <c r="J37" s="566"/>
      <c r="K37" s="566"/>
      <c r="L37" s="566"/>
      <c r="M37" s="566"/>
      <c r="N37" s="566"/>
      <c r="O37" s="566"/>
      <c r="P37" s="566"/>
      <c r="Q37" s="566"/>
      <c r="R37" s="566"/>
      <c r="S37" s="566" t="s">
        <v>1038</v>
      </c>
      <c r="T37" s="71"/>
    </row>
    <row r="38" spans="2:20" x14ac:dyDescent="0.35">
      <c r="B38" s="543">
        <f t="shared" si="1"/>
        <v>1999</v>
      </c>
      <c r="C38" s="566"/>
      <c r="D38" s="566"/>
      <c r="E38" s="566"/>
      <c r="F38" s="566">
        <v>9</v>
      </c>
      <c r="G38" s="566">
        <v>10</v>
      </c>
      <c r="H38" s="566">
        <v>7</v>
      </c>
      <c r="I38" s="566">
        <v>1</v>
      </c>
      <c r="J38" s="566"/>
      <c r="K38" s="566">
        <v>3</v>
      </c>
      <c r="L38" s="566">
        <v>1</v>
      </c>
      <c r="M38" s="566"/>
      <c r="N38" s="566">
        <v>3</v>
      </c>
      <c r="O38" s="566">
        <v>16</v>
      </c>
      <c r="P38" s="566">
        <v>15</v>
      </c>
      <c r="Q38" s="566">
        <v>14</v>
      </c>
      <c r="R38" s="566"/>
      <c r="S38" s="566"/>
      <c r="T38" s="71"/>
    </row>
    <row r="39" spans="2:20" x14ac:dyDescent="0.35">
      <c r="B39" s="543">
        <f t="shared" si="1"/>
        <v>2000</v>
      </c>
      <c r="C39" s="566"/>
      <c r="D39" s="566">
        <v>18</v>
      </c>
      <c r="E39" s="566"/>
      <c r="F39" s="566">
        <v>13</v>
      </c>
      <c r="G39" s="566">
        <v>16</v>
      </c>
      <c r="H39" s="566">
        <v>25</v>
      </c>
      <c r="I39" s="566"/>
      <c r="J39" s="566"/>
      <c r="K39" s="566">
        <v>1</v>
      </c>
      <c r="L39" s="566">
        <v>1</v>
      </c>
      <c r="M39" s="566">
        <v>2</v>
      </c>
      <c r="N39" s="566">
        <v>11</v>
      </c>
      <c r="O39" s="566">
        <v>35</v>
      </c>
      <c r="P39" s="566">
        <v>27</v>
      </c>
      <c r="Q39" s="566">
        <v>29</v>
      </c>
      <c r="R39" s="566"/>
      <c r="S39" s="566"/>
      <c r="T39" s="71"/>
    </row>
    <row r="40" spans="2:20" x14ac:dyDescent="0.35">
      <c r="B40" s="543">
        <f t="shared" si="1"/>
        <v>2001</v>
      </c>
      <c r="C40" s="566"/>
      <c r="D40" s="566">
        <v>21</v>
      </c>
      <c r="E40" s="566"/>
      <c r="F40" s="566">
        <v>22</v>
      </c>
      <c r="G40" s="566">
        <v>23</v>
      </c>
      <c r="H40" s="566">
        <v>4</v>
      </c>
      <c r="I40" s="566">
        <v>33</v>
      </c>
      <c r="J40" s="566">
        <v>63</v>
      </c>
      <c r="K40" s="566">
        <v>75</v>
      </c>
      <c r="L40" s="566">
        <v>14</v>
      </c>
      <c r="M40" s="566">
        <v>9</v>
      </c>
      <c r="N40" s="566">
        <v>27</v>
      </c>
      <c r="O40" s="566">
        <v>55</v>
      </c>
      <c r="P40" s="566">
        <v>39</v>
      </c>
      <c r="Q40" s="566">
        <v>36</v>
      </c>
      <c r="R40" s="566"/>
      <c r="S40" s="566">
        <f t="shared" ref="S40:S47" si="2">+SUM(F40:Q40)</f>
        <v>400</v>
      </c>
      <c r="T40" s="71"/>
    </row>
    <row r="41" spans="2:20" x14ac:dyDescent="0.35">
      <c r="B41" s="543">
        <f t="shared" si="1"/>
        <v>2002</v>
      </c>
      <c r="C41" s="566">
        <v>12</v>
      </c>
      <c r="D41" s="566">
        <v>14</v>
      </c>
      <c r="E41" s="566"/>
      <c r="F41" s="566">
        <v>24</v>
      </c>
      <c r="G41" s="566">
        <v>26</v>
      </c>
      <c r="H41" s="566">
        <v>67</v>
      </c>
      <c r="I41" s="566">
        <v>20</v>
      </c>
      <c r="J41" s="566">
        <v>30</v>
      </c>
      <c r="K41" s="566">
        <v>45</v>
      </c>
      <c r="L41" s="566">
        <v>11</v>
      </c>
      <c r="M41" s="566">
        <v>19</v>
      </c>
      <c r="N41" s="566">
        <v>36</v>
      </c>
      <c r="O41" s="566">
        <v>48</v>
      </c>
      <c r="P41" s="566">
        <v>45</v>
      </c>
      <c r="Q41" s="566">
        <v>27</v>
      </c>
      <c r="R41" s="566"/>
      <c r="S41" s="566">
        <f t="shared" si="2"/>
        <v>398</v>
      </c>
      <c r="T41" s="71"/>
    </row>
    <row r="42" spans="2:20" x14ac:dyDescent="0.35">
      <c r="B42" s="543">
        <f t="shared" si="1"/>
        <v>2003</v>
      </c>
      <c r="C42" s="566">
        <v>28</v>
      </c>
      <c r="D42" s="566">
        <v>33</v>
      </c>
      <c r="E42" s="566"/>
      <c r="F42" s="566">
        <v>42</v>
      </c>
      <c r="G42" s="566">
        <v>30</v>
      </c>
      <c r="H42" s="566">
        <v>47</v>
      </c>
      <c r="I42" s="566">
        <v>53</v>
      </c>
      <c r="J42" s="566">
        <v>70</v>
      </c>
      <c r="K42" s="566">
        <v>48</v>
      </c>
      <c r="L42" s="566">
        <v>8</v>
      </c>
      <c r="M42" s="566">
        <v>44</v>
      </c>
      <c r="N42" s="566">
        <v>41</v>
      </c>
      <c r="O42" s="566">
        <v>31</v>
      </c>
      <c r="P42" s="566">
        <v>32</v>
      </c>
      <c r="Q42" s="566">
        <v>13</v>
      </c>
      <c r="R42" s="566"/>
      <c r="S42" s="566">
        <f t="shared" si="2"/>
        <v>459</v>
      </c>
      <c r="T42" s="71"/>
    </row>
    <row r="43" spans="2:20" x14ac:dyDescent="0.35">
      <c r="B43" s="543">
        <f t="shared" si="1"/>
        <v>2004</v>
      </c>
      <c r="C43" s="566">
        <v>20</v>
      </c>
      <c r="D43" s="566">
        <v>22</v>
      </c>
      <c r="E43" s="566"/>
      <c r="F43" s="566">
        <v>18</v>
      </c>
      <c r="G43" s="566">
        <v>15</v>
      </c>
      <c r="H43" s="566">
        <v>55</v>
      </c>
      <c r="I43" s="566">
        <v>43</v>
      </c>
      <c r="J43" s="566">
        <v>35</v>
      </c>
      <c r="K43" s="566">
        <v>53</v>
      </c>
      <c r="L43" s="566">
        <v>13</v>
      </c>
      <c r="M43" s="566">
        <v>24</v>
      </c>
      <c r="N43" s="566">
        <v>32</v>
      </c>
      <c r="O43" s="566">
        <v>53</v>
      </c>
      <c r="P43" s="566">
        <v>36</v>
      </c>
      <c r="Q43" s="566">
        <v>37</v>
      </c>
      <c r="R43" s="566"/>
      <c r="S43" s="566">
        <f t="shared" si="2"/>
        <v>414</v>
      </c>
      <c r="T43" s="71"/>
    </row>
    <row r="44" spans="2:20" x14ac:dyDescent="0.35">
      <c r="B44" s="543">
        <f t="shared" si="1"/>
        <v>2005</v>
      </c>
      <c r="C44" s="566">
        <v>19</v>
      </c>
      <c r="D44" s="566">
        <v>25</v>
      </c>
      <c r="E44" s="566"/>
      <c r="F44" s="566">
        <v>51</v>
      </c>
      <c r="G44" s="566">
        <v>44</v>
      </c>
      <c r="H44" s="566">
        <v>55</v>
      </c>
      <c r="I44" s="566">
        <v>56</v>
      </c>
      <c r="J44" s="566">
        <v>70</v>
      </c>
      <c r="K44" s="566">
        <v>70</v>
      </c>
      <c r="L44" s="566">
        <v>48</v>
      </c>
      <c r="M44" s="566">
        <v>37</v>
      </c>
      <c r="N44" s="566">
        <v>46</v>
      </c>
      <c r="O44" s="566">
        <v>69</v>
      </c>
      <c r="P44" s="566">
        <v>49</v>
      </c>
      <c r="Q44" s="566">
        <v>30</v>
      </c>
      <c r="R44" s="566"/>
      <c r="S44" s="566">
        <f t="shared" si="2"/>
        <v>625</v>
      </c>
      <c r="T44" s="71"/>
    </row>
    <row r="45" spans="2:20" x14ac:dyDescent="0.35">
      <c r="B45" s="543">
        <f t="shared" si="1"/>
        <v>2006</v>
      </c>
      <c r="C45" s="566">
        <v>28</v>
      </c>
      <c r="D45" s="566">
        <v>32</v>
      </c>
      <c r="E45" s="566"/>
      <c r="F45" s="566">
        <v>43</v>
      </c>
      <c r="G45" s="566">
        <v>29</v>
      </c>
      <c r="H45" s="566">
        <v>61</v>
      </c>
      <c r="I45" s="566">
        <v>67</v>
      </c>
      <c r="J45" s="566">
        <v>69</v>
      </c>
      <c r="K45" s="566">
        <v>70</v>
      </c>
      <c r="L45" s="566">
        <v>9</v>
      </c>
      <c r="M45" s="566">
        <v>10</v>
      </c>
      <c r="N45" s="566">
        <v>28</v>
      </c>
      <c r="O45" s="566">
        <v>90</v>
      </c>
      <c r="P45" s="566">
        <v>92</v>
      </c>
      <c r="Q45" s="566">
        <v>55</v>
      </c>
      <c r="R45" s="566"/>
      <c r="S45" s="566">
        <f t="shared" si="2"/>
        <v>623</v>
      </c>
      <c r="T45" s="71"/>
    </row>
    <row r="46" spans="2:20" x14ac:dyDescent="0.35">
      <c r="B46" s="543">
        <f t="shared" si="1"/>
        <v>2007</v>
      </c>
      <c r="C46" s="566">
        <v>26</v>
      </c>
      <c r="D46" s="566">
        <v>36</v>
      </c>
      <c r="E46" s="566"/>
      <c r="F46" s="566">
        <v>47</v>
      </c>
      <c r="G46" s="566">
        <v>78</v>
      </c>
      <c r="H46" s="566">
        <v>87</v>
      </c>
      <c r="I46" s="566">
        <v>63</v>
      </c>
      <c r="J46" s="566">
        <v>36</v>
      </c>
      <c r="K46" s="566">
        <v>57</v>
      </c>
      <c r="L46" s="566">
        <v>12</v>
      </c>
      <c r="M46" s="566">
        <v>8</v>
      </c>
      <c r="N46" s="566">
        <v>27</v>
      </c>
      <c r="O46" s="566">
        <v>83</v>
      </c>
      <c r="P46" s="566">
        <v>83</v>
      </c>
      <c r="Q46" s="566">
        <v>70</v>
      </c>
      <c r="R46" s="566"/>
      <c r="S46" s="566">
        <f t="shared" si="2"/>
        <v>651</v>
      </c>
      <c r="T46" s="71"/>
    </row>
    <row r="47" spans="2:20" x14ac:dyDescent="0.35">
      <c r="B47" s="543">
        <f t="shared" si="1"/>
        <v>2008</v>
      </c>
      <c r="C47" s="566">
        <v>26</v>
      </c>
      <c r="D47" s="566">
        <v>35</v>
      </c>
      <c r="E47" s="566"/>
      <c r="F47" s="566">
        <v>71</v>
      </c>
      <c r="G47" s="566">
        <v>96</v>
      </c>
      <c r="H47" s="566">
        <v>60</v>
      </c>
      <c r="I47" s="566">
        <v>85</v>
      </c>
      <c r="J47" s="566">
        <v>101</v>
      </c>
      <c r="K47" s="566">
        <v>72</v>
      </c>
      <c r="L47" s="566">
        <v>31</v>
      </c>
      <c r="M47" s="566">
        <v>43</v>
      </c>
      <c r="N47" s="566">
        <v>39</v>
      </c>
      <c r="O47" s="566">
        <v>72</v>
      </c>
      <c r="P47" s="566">
        <v>39</v>
      </c>
      <c r="Q47" s="566">
        <v>52</v>
      </c>
      <c r="R47" s="566"/>
      <c r="S47" s="566">
        <f t="shared" si="2"/>
        <v>761</v>
      </c>
      <c r="T47" s="71"/>
    </row>
    <row r="48" spans="2:20" x14ac:dyDescent="0.35">
      <c r="B48" s="543"/>
      <c r="C48" s="566"/>
      <c r="D48" s="566"/>
      <c r="E48" s="566"/>
      <c r="F48" s="566"/>
      <c r="G48" s="566"/>
      <c r="H48" s="566"/>
      <c r="I48" s="566"/>
      <c r="J48" s="566"/>
      <c r="K48" s="566"/>
      <c r="L48" s="566"/>
      <c r="M48" s="566"/>
      <c r="N48" s="566"/>
      <c r="O48" s="566"/>
      <c r="P48" s="566"/>
      <c r="Q48" s="566"/>
      <c r="R48" s="566"/>
      <c r="S48" s="566"/>
      <c r="T48" s="71"/>
    </row>
    <row r="49" spans="2:20" x14ac:dyDescent="0.35">
      <c r="B49" s="543"/>
      <c r="C49" s="566"/>
      <c r="D49" s="566"/>
      <c r="E49" s="566"/>
      <c r="F49" s="566"/>
      <c r="G49" s="566"/>
      <c r="H49" s="566"/>
      <c r="I49" s="566"/>
      <c r="J49" s="566"/>
      <c r="K49" s="566"/>
      <c r="L49" s="566"/>
      <c r="M49" s="566"/>
      <c r="N49" s="566"/>
      <c r="O49" s="566"/>
      <c r="P49" s="566"/>
      <c r="Q49" s="566"/>
      <c r="R49" s="566"/>
      <c r="S49" s="566"/>
      <c r="T49" s="71"/>
    </row>
    <row r="50" spans="2:20" x14ac:dyDescent="0.35">
      <c r="B50" s="543"/>
      <c r="C50" s="566"/>
      <c r="D50" s="566"/>
      <c r="E50" s="566"/>
      <c r="F50" s="566"/>
      <c r="G50" s="566"/>
      <c r="H50" s="566"/>
      <c r="I50" s="566"/>
      <c r="J50" s="566"/>
      <c r="K50" s="566"/>
      <c r="L50" s="566"/>
      <c r="M50" s="566"/>
      <c r="N50" s="566"/>
      <c r="O50" s="566"/>
      <c r="P50" s="566"/>
      <c r="Q50" s="566"/>
      <c r="R50" s="566"/>
      <c r="S50" s="566"/>
      <c r="T50" s="71"/>
    </row>
    <row r="51" spans="2:20" x14ac:dyDescent="0.35">
      <c r="B51" s="560" t="s">
        <v>1332</v>
      </c>
      <c r="C51" s="543"/>
      <c r="D51" s="543"/>
      <c r="E51" s="543"/>
      <c r="F51" s="543"/>
      <c r="G51" s="543"/>
      <c r="H51" s="543"/>
      <c r="I51" s="543"/>
      <c r="J51" s="543"/>
      <c r="K51" s="543"/>
      <c r="L51" s="543"/>
      <c r="M51" s="543"/>
      <c r="N51" s="543"/>
      <c r="O51" s="543"/>
      <c r="P51" s="543"/>
      <c r="Q51" s="543"/>
      <c r="R51" s="543"/>
      <c r="S51" s="543"/>
    </row>
    <row r="52" spans="2:20" x14ac:dyDescent="0.35">
      <c r="B52" s="650" t="s">
        <v>1057</v>
      </c>
      <c r="C52" s="543"/>
      <c r="D52" s="543"/>
      <c r="E52" s="543"/>
      <c r="F52" s="543"/>
      <c r="G52" s="543"/>
      <c r="H52" s="543"/>
      <c r="I52" s="543"/>
      <c r="J52" s="543"/>
      <c r="K52" s="543"/>
      <c r="L52" s="543"/>
      <c r="M52" s="543"/>
      <c r="N52" s="543"/>
      <c r="O52" s="543"/>
      <c r="P52" s="543"/>
      <c r="Q52" s="543"/>
      <c r="R52" s="543"/>
      <c r="S52" s="543"/>
    </row>
    <row r="53" spans="2:20" x14ac:dyDescent="0.35">
      <c r="B53" s="543"/>
      <c r="C53" s="543" t="s">
        <v>1054</v>
      </c>
      <c r="D53" s="543" t="s">
        <v>1055</v>
      </c>
      <c r="E53" s="543" t="s">
        <v>1056</v>
      </c>
      <c r="F53" s="543"/>
      <c r="G53" s="543"/>
      <c r="H53" s="543"/>
      <c r="I53" s="543"/>
      <c r="J53" s="543"/>
      <c r="K53" s="543"/>
      <c r="L53" s="543"/>
      <c r="M53" s="543"/>
      <c r="N53" s="543"/>
      <c r="O53" s="543"/>
      <c r="P53" s="543"/>
      <c r="Q53" s="543"/>
      <c r="R53" s="543"/>
      <c r="S53" s="543"/>
    </row>
    <row r="54" spans="2:20" x14ac:dyDescent="0.35">
      <c r="B54" s="543" t="s">
        <v>374</v>
      </c>
      <c r="C54" s="611">
        <v>98.5</v>
      </c>
      <c r="D54" s="543">
        <v>78.8</v>
      </c>
      <c r="E54" s="543">
        <v>47.5</v>
      </c>
      <c r="F54" s="543"/>
      <c r="G54" s="543"/>
      <c r="H54" s="543"/>
      <c r="I54" s="543"/>
      <c r="J54" s="543"/>
      <c r="K54" s="543"/>
      <c r="L54" s="543"/>
      <c r="M54" s="543"/>
      <c r="N54" s="543"/>
      <c r="O54" s="543"/>
      <c r="P54" s="543"/>
      <c r="Q54" s="543"/>
      <c r="R54" s="543"/>
      <c r="S54" s="543"/>
    </row>
    <row r="55" spans="2:20" x14ac:dyDescent="0.35">
      <c r="B55" s="543" t="s">
        <v>375</v>
      </c>
      <c r="C55" s="611">
        <v>95.9</v>
      </c>
      <c r="D55" s="543">
        <v>37.700000000000003</v>
      </c>
      <c r="E55" s="543">
        <v>17</v>
      </c>
      <c r="F55" s="543"/>
      <c r="G55" s="543"/>
      <c r="H55" s="543"/>
      <c r="I55" s="543"/>
      <c r="J55" s="543"/>
      <c r="K55" s="543"/>
      <c r="L55" s="543"/>
      <c r="M55" s="543"/>
      <c r="N55" s="543"/>
      <c r="O55" s="543"/>
      <c r="P55" s="543"/>
      <c r="Q55" s="543"/>
      <c r="R55" s="543"/>
      <c r="S55" s="543"/>
    </row>
    <row r="56" spans="2:20" x14ac:dyDescent="0.35">
      <c r="B56" s="543" t="s">
        <v>376</v>
      </c>
      <c r="C56" s="611">
        <v>68.098765432098759</v>
      </c>
      <c r="D56" s="543">
        <v>14.6</v>
      </c>
      <c r="E56" s="543">
        <v>18</v>
      </c>
      <c r="F56" s="543"/>
      <c r="G56" s="543"/>
      <c r="H56" s="543"/>
      <c r="I56" s="543"/>
      <c r="J56" s="543"/>
      <c r="K56" s="543"/>
      <c r="L56" s="543"/>
      <c r="M56" s="543"/>
      <c r="N56" s="543"/>
      <c r="O56" s="543"/>
      <c r="P56" s="543"/>
      <c r="Q56" s="543"/>
      <c r="R56" s="543"/>
      <c r="S56" s="543"/>
    </row>
    <row r="57" spans="2:20" x14ac:dyDescent="0.35">
      <c r="B57" s="543" t="s">
        <v>1042</v>
      </c>
      <c r="C57" s="543"/>
      <c r="D57" s="543"/>
      <c r="E57" s="543"/>
      <c r="F57" s="543"/>
      <c r="G57" s="543"/>
      <c r="H57" s="543"/>
      <c r="I57" s="543"/>
      <c r="J57" s="543"/>
      <c r="K57" s="543"/>
      <c r="L57" s="543"/>
      <c r="M57" s="543"/>
      <c r="N57" s="543"/>
      <c r="O57" s="543"/>
      <c r="P57" s="543"/>
      <c r="Q57" s="543"/>
      <c r="R57" s="543"/>
      <c r="S57" s="543"/>
    </row>
    <row r="58" spans="2:20" x14ac:dyDescent="0.35">
      <c r="B58" s="543"/>
      <c r="C58" s="543"/>
      <c r="D58" s="543"/>
      <c r="E58" s="543"/>
      <c r="F58" s="543"/>
      <c r="G58" s="543"/>
      <c r="H58" s="543"/>
      <c r="I58" s="543"/>
      <c r="J58" s="543"/>
      <c r="K58" s="543"/>
      <c r="L58" s="543"/>
      <c r="M58" s="543"/>
      <c r="N58" s="543"/>
      <c r="O58" s="543"/>
      <c r="P58" s="543"/>
      <c r="Q58" s="543"/>
      <c r="R58" s="543"/>
      <c r="S58" s="543"/>
    </row>
    <row r="59" spans="2:20" x14ac:dyDescent="0.35">
      <c r="B59" s="543" t="s">
        <v>1043</v>
      </c>
      <c r="C59" s="543"/>
      <c r="D59" s="543"/>
      <c r="E59" s="543"/>
      <c r="F59" s="543"/>
      <c r="G59" s="543"/>
      <c r="H59" s="543"/>
      <c r="I59" s="543"/>
      <c r="J59" s="543"/>
      <c r="K59" s="543"/>
      <c r="L59" s="543"/>
      <c r="M59" s="543"/>
      <c r="N59" s="543"/>
      <c r="O59" s="543"/>
      <c r="P59" s="543"/>
      <c r="Q59" s="543"/>
      <c r="R59" s="543"/>
      <c r="S59" s="543"/>
    </row>
    <row r="60" spans="2:20" x14ac:dyDescent="0.35">
      <c r="B60" s="543" t="s">
        <v>374</v>
      </c>
      <c r="C60" s="611">
        <v>100</v>
      </c>
      <c r="D60" s="611">
        <v>80</v>
      </c>
      <c r="E60" s="611">
        <v>48.223350253807105</v>
      </c>
      <c r="F60" s="543"/>
      <c r="G60" s="543"/>
      <c r="H60" s="543"/>
      <c r="I60" s="543"/>
      <c r="J60" s="543"/>
      <c r="K60" s="543"/>
      <c r="L60" s="543"/>
      <c r="M60" s="543"/>
      <c r="N60" s="543"/>
      <c r="O60" s="543"/>
      <c r="P60" s="543"/>
      <c r="Q60" s="543"/>
      <c r="R60" s="543"/>
      <c r="S60" s="543"/>
    </row>
    <row r="61" spans="2:20" x14ac:dyDescent="0.35">
      <c r="B61" s="543" t="s">
        <v>375</v>
      </c>
      <c r="C61" s="611">
        <v>97.360406091370564</v>
      </c>
      <c r="D61" s="611">
        <v>38.274111675126903</v>
      </c>
      <c r="E61" s="611">
        <v>17.258883248730964</v>
      </c>
      <c r="F61" s="543"/>
      <c r="G61" s="543"/>
      <c r="H61" s="543"/>
      <c r="I61" s="543"/>
      <c r="J61" s="543"/>
      <c r="K61" s="543"/>
      <c r="L61" s="543"/>
      <c r="M61" s="543"/>
      <c r="N61" s="543"/>
      <c r="O61" s="543"/>
      <c r="P61" s="543"/>
      <c r="Q61" s="543"/>
      <c r="R61" s="543"/>
      <c r="S61" s="543"/>
    </row>
    <row r="62" spans="2:20" x14ac:dyDescent="0.35">
      <c r="B62" s="543" t="s">
        <v>376</v>
      </c>
      <c r="C62" s="611">
        <v>69.135802469135797</v>
      </c>
      <c r="D62" s="611">
        <v>14.82233502538071</v>
      </c>
      <c r="E62" s="611">
        <v>18.274111675126903</v>
      </c>
      <c r="F62" s="543"/>
      <c r="G62" s="543"/>
      <c r="H62" s="543"/>
      <c r="I62" s="543"/>
      <c r="J62" s="543"/>
      <c r="K62" s="543"/>
      <c r="L62" s="543"/>
      <c r="M62" s="543"/>
      <c r="N62" s="543"/>
      <c r="O62" s="543"/>
      <c r="P62" s="543"/>
      <c r="Q62" s="543"/>
      <c r="R62" s="543"/>
      <c r="S62" s="543"/>
    </row>
    <row r="63" spans="2:20" x14ac:dyDescent="0.35">
      <c r="B63" s="543" t="s">
        <v>377</v>
      </c>
      <c r="C63" s="543" t="s">
        <v>1044</v>
      </c>
      <c r="D63" s="543"/>
      <c r="E63" s="543"/>
      <c r="F63" s="543"/>
      <c r="G63" s="543"/>
      <c r="H63" s="543"/>
      <c r="I63" s="543"/>
      <c r="J63" s="543"/>
      <c r="K63" s="543"/>
      <c r="L63" s="543"/>
      <c r="M63" s="543"/>
      <c r="N63" s="543"/>
      <c r="O63" s="543"/>
      <c r="P63" s="543"/>
      <c r="Q63" s="543"/>
      <c r="R63" s="543"/>
      <c r="S63" s="543"/>
    </row>
    <row r="64" spans="2:20" x14ac:dyDescent="0.35">
      <c r="B64" s="543"/>
      <c r="C64" s="543"/>
      <c r="D64" s="543"/>
      <c r="E64" s="543"/>
      <c r="F64" s="543"/>
      <c r="G64" s="543"/>
      <c r="H64" s="543"/>
      <c r="I64" s="543"/>
      <c r="J64" s="543"/>
      <c r="K64" s="543"/>
      <c r="L64" s="543"/>
      <c r="M64" s="543"/>
      <c r="N64" s="543"/>
      <c r="O64" s="543"/>
      <c r="P64" s="543"/>
      <c r="Q64" s="543"/>
      <c r="R64" s="543"/>
      <c r="S64" s="543"/>
    </row>
    <row r="65" spans="2:19" x14ac:dyDescent="0.35">
      <c r="B65" s="650" t="s">
        <v>1045</v>
      </c>
      <c r="C65" s="543"/>
      <c r="D65" s="543"/>
      <c r="E65" s="543"/>
      <c r="F65" s="543"/>
      <c r="G65" s="543"/>
      <c r="H65" s="543"/>
      <c r="I65" s="543"/>
      <c r="J65" s="543"/>
      <c r="K65" s="543"/>
      <c r="L65" s="543"/>
      <c r="M65" s="543"/>
      <c r="N65" s="543"/>
      <c r="O65" s="543"/>
      <c r="P65" s="543"/>
      <c r="Q65" s="543"/>
      <c r="R65" s="543"/>
      <c r="S65" s="543"/>
    </row>
    <row r="66" spans="2:19" x14ac:dyDescent="0.35">
      <c r="B66" s="543"/>
      <c r="C66" s="543"/>
      <c r="D66" s="543"/>
      <c r="E66" s="543"/>
      <c r="F66" s="543"/>
      <c r="G66" s="543"/>
      <c r="H66" s="543"/>
      <c r="I66" s="543"/>
      <c r="J66" s="543"/>
      <c r="K66" s="543"/>
      <c r="L66" s="543"/>
      <c r="M66" s="543"/>
      <c r="N66" s="543"/>
      <c r="O66" s="543"/>
      <c r="P66" s="543"/>
      <c r="Q66" s="543"/>
      <c r="R66" s="543"/>
      <c r="S66" s="543"/>
    </row>
    <row r="67" spans="2:19" x14ac:dyDescent="0.35">
      <c r="B67" s="543"/>
      <c r="C67" s="543" t="s">
        <v>1046</v>
      </c>
      <c r="D67" s="543"/>
      <c r="E67" s="543"/>
      <c r="F67" s="543"/>
      <c r="G67" s="543"/>
      <c r="H67" s="543"/>
      <c r="I67" s="543"/>
      <c r="J67" s="543" t="s">
        <v>553</v>
      </c>
      <c r="K67" s="543"/>
      <c r="L67" s="543"/>
      <c r="M67" s="543"/>
      <c r="N67" s="543"/>
      <c r="O67" s="543"/>
      <c r="P67" s="543"/>
      <c r="Q67" s="543"/>
      <c r="R67" s="543"/>
      <c r="S67" s="543"/>
    </row>
    <row r="68" spans="2:19" x14ac:dyDescent="0.35">
      <c r="B68" s="743"/>
      <c r="C68" s="543">
        <v>2008</v>
      </c>
      <c r="D68" s="543">
        <v>2009</v>
      </c>
      <c r="E68" s="543">
        <v>2010</v>
      </c>
      <c r="F68" s="543">
        <v>2011</v>
      </c>
      <c r="G68" s="543"/>
      <c r="H68" s="543"/>
      <c r="I68" s="743" t="s">
        <v>1047</v>
      </c>
      <c r="J68" s="543">
        <v>2008</v>
      </c>
      <c r="K68" s="543">
        <v>2009</v>
      </c>
      <c r="L68" s="543">
        <v>2010</v>
      </c>
      <c r="M68" s="543">
        <v>2011</v>
      </c>
      <c r="N68" s="543"/>
      <c r="O68" s="543"/>
      <c r="P68" s="543"/>
      <c r="Q68" s="543"/>
      <c r="R68" s="543"/>
      <c r="S68" s="543"/>
    </row>
    <row r="69" spans="2:19" ht="58" x14ac:dyDescent="0.35">
      <c r="B69" s="743" t="s">
        <v>1048</v>
      </c>
      <c r="C69" s="543">
        <v>13</v>
      </c>
      <c r="D69" s="543">
        <v>6</v>
      </c>
      <c r="E69" s="543">
        <v>9</v>
      </c>
      <c r="F69" s="543">
        <v>2</v>
      </c>
      <c r="G69" s="543"/>
      <c r="H69" s="543"/>
      <c r="I69" s="743" t="s">
        <v>1048</v>
      </c>
      <c r="J69" s="543">
        <v>17</v>
      </c>
      <c r="K69" s="543">
        <v>8</v>
      </c>
      <c r="L69" s="543">
        <v>7</v>
      </c>
      <c r="M69" s="543">
        <v>0</v>
      </c>
      <c r="N69" s="543"/>
      <c r="O69" s="543"/>
      <c r="P69" s="543"/>
      <c r="Q69" s="543"/>
      <c r="R69" s="543"/>
      <c r="S69" s="543"/>
    </row>
    <row r="70" spans="2:19" ht="87" x14ac:dyDescent="0.35">
      <c r="B70" s="743" t="s">
        <v>1049</v>
      </c>
      <c r="C70" s="611">
        <v>7.1428571428571432</v>
      </c>
      <c r="D70" s="611">
        <v>5.825242718446602</v>
      </c>
      <c r="E70" s="611">
        <v>10.465116279069768</v>
      </c>
      <c r="F70" s="611">
        <v>6.0606060606060606</v>
      </c>
      <c r="G70" s="611"/>
      <c r="H70" s="611"/>
      <c r="I70" s="744" t="s">
        <v>1049</v>
      </c>
      <c r="J70" s="611">
        <v>8.5</v>
      </c>
      <c r="K70" s="611">
        <v>6.9565217391304346</v>
      </c>
      <c r="L70" s="611">
        <v>8.6419753086419746</v>
      </c>
      <c r="M70" s="611">
        <v>0</v>
      </c>
      <c r="N70" s="543"/>
      <c r="O70" s="543"/>
      <c r="P70" s="543"/>
      <c r="Q70" s="543"/>
      <c r="R70" s="543"/>
      <c r="S70" s="54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3"/>
  <sheetViews>
    <sheetView workbookViewId="0">
      <selection activeCell="J9" sqref="J9"/>
    </sheetView>
  </sheetViews>
  <sheetFormatPr defaultRowHeight="14.5" x14ac:dyDescent="0.35"/>
  <sheetData>
    <row r="1" spans="1:25" s="66" customFormat="1" x14ac:dyDescent="0.35">
      <c r="A1" s="39" t="s">
        <v>151</v>
      </c>
    </row>
    <row r="2" spans="1:25" s="66" customFormat="1" x14ac:dyDescent="0.35"/>
    <row r="3" spans="1:25" s="66" customFormat="1" x14ac:dyDescent="0.35"/>
    <row r="4" spans="1:25" s="66" customFormat="1" x14ac:dyDescent="0.35"/>
    <row r="5" spans="1:25" x14ac:dyDescent="0.35">
      <c r="B5" s="27"/>
      <c r="C5" s="27"/>
      <c r="D5" s="27"/>
      <c r="E5" s="27"/>
      <c r="F5" s="27"/>
      <c r="G5" s="27"/>
      <c r="H5" s="27"/>
      <c r="I5" s="27"/>
      <c r="J5" s="27"/>
      <c r="K5" s="27"/>
      <c r="L5" s="27"/>
      <c r="M5" s="27"/>
      <c r="N5" s="27"/>
      <c r="O5" s="27"/>
      <c r="P5" s="27"/>
    </row>
    <row r="6" spans="1:25" s="66" customFormat="1" x14ac:dyDescent="0.35">
      <c r="A6" s="39"/>
    </row>
    <row r="7" spans="1:25" s="66" customFormat="1" x14ac:dyDescent="0.35">
      <c r="A7" s="39"/>
    </row>
    <row r="8" spans="1:25" s="66" customFormat="1" x14ac:dyDescent="0.35">
      <c r="A8" s="39"/>
    </row>
    <row r="9" spans="1:25" s="66" customFormat="1" x14ac:dyDescent="0.35">
      <c r="A9" s="39"/>
    </row>
    <row r="10" spans="1:25" s="66" customFormat="1" x14ac:dyDescent="0.35">
      <c r="A10" s="39"/>
    </row>
    <row r="11" spans="1:25" s="66" customFormat="1" x14ac:dyDescent="0.35">
      <c r="A11" s="30"/>
    </row>
    <row r="12" spans="1:25" x14ac:dyDescent="0.35">
      <c r="A12" s="39" t="s">
        <v>1361</v>
      </c>
      <c r="B12" s="34"/>
      <c r="C12" s="34"/>
      <c r="D12" s="34"/>
      <c r="E12" s="34"/>
      <c r="F12" s="34"/>
      <c r="G12" s="34"/>
      <c r="H12" s="34"/>
      <c r="I12" s="34"/>
      <c r="J12" s="38"/>
      <c r="K12" s="34"/>
      <c r="L12" s="34"/>
      <c r="M12" s="34"/>
      <c r="N12" s="34"/>
      <c r="O12" s="34"/>
      <c r="P12" s="34"/>
      <c r="Q12" s="34"/>
      <c r="R12" s="34"/>
      <c r="S12" s="34"/>
      <c r="T12" s="34"/>
      <c r="U12" s="34"/>
      <c r="V12" s="34"/>
      <c r="W12" s="34"/>
      <c r="X12" s="34"/>
      <c r="Y12" s="34"/>
    </row>
    <row r="13" spans="1:25" x14ac:dyDescent="0.35">
      <c r="N13" s="34"/>
      <c r="O13" s="34"/>
      <c r="P13" s="27"/>
    </row>
    <row r="14" spans="1:25" x14ac:dyDescent="0.35">
      <c r="B14" t="s">
        <v>134</v>
      </c>
      <c r="C14" t="s">
        <v>135</v>
      </c>
      <c r="D14" t="s">
        <v>136</v>
      </c>
      <c r="E14" t="s">
        <v>137</v>
      </c>
      <c r="F14" t="s">
        <v>138</v>
      </c>
      <c r="G14" t="s">
        <v>139</v>
      </c>
      <c r="H14" t="s">
        <v>140</v>
      </c>
      <c r="I14" t="s">
        <v>141</v>
      </c>
      <c r="J14" t="s">
        <v>142</v>
      </c>
      <c r="K14" t="s">
        <v>143</v>
      </c>
      <c r="L14" t="s">
        <v>144</v>
      </c>
      <c r="M14" t="s">
        <v>145</v>
      </c>
      <c r="N14" s="34"/>
      <c r="O14" s="34"/>
      <c r="P14" s="27"/>
    </row>
    <row r="15" spans="1:25" x14ac:dyDescent="0.35">
      <c r="A15" s="66" t="s">
        <v>769</v>
      </c>
      <c r="B15" s="102">
        <v>6</v>
      </c>
      <c r="C15" s="102">
        <v>3.8</v>
      </c>
      <c r="D15" s="102">
        <v>3.6</v>
      </c>
      <c r="E15" s="102">
        <v>2.8</v>
      </c>
      <c r="F15" s="102">
        <v>11</v>
      </c>
      <c r="G15" s="102">
        <v>16</v>
      </c>
      <c r="H15" s="102">
        <v>6</v>
      </c>
      <c r="I15" s="102">
        <v>20</v>
      </c>
      <c r="J15" s="102">
        <v>32</v>
      </c>
      <c r="K15" s="102">
        <v>26.2</v>
      </c>
      <c r="L15" s="102">
        <v>42.4</v>
      </c>
      <c r="M15" s="102">
        <v>41</v>
      </c>
      <c r="N15" s="46"/>
      <c r="O15" s="34"/>
      <c r="P15" s="27"/>
    </row>
    <row r="16" spans="1:25" s="66" customFormat="1" x14ac:dyDescent="0.35">
      <c r="B16" s="102"/>
      <c r="C16" s="102"/>
      <c r="D16" s="102"/>
      <c r="E16" s="102"/>
      <c r="F16" s="102"/>
      <c r="G16" s="102"/>
      <c r="H16" s="102"/>
      <c r="I16" s="102"/>
      <c r="J16" s="102"/>
      <c r="K16" s="102"/>
      <c r="L16" s="102"/>
      <c r="M16" s="102"/>
      <c r="N16" s="46"/>
      <c r="O16" s="34"/>
    </row>
    <row r="17" spans="1:16" x14ac:dyDescent="0.35">
      <c r="N17" s="34"/>
      <c r="O17" s="34"/>
      <c r="P17" s="27"/>
    </row>
    <row r="18" spans="1:16" s="27" customFormat="1" x14ac:dyDescent="0.35">
      <c r="N18" s="34"/>
      <c r="O18" s="34"/>
    </row>
    <row r="19" spans="1:16" s="66" customFormat="1" x14ac:dyDescent="0.35">
      <c r="N19" s="34"/>
      <c r="O19" s="34"/>
    </row>
    <row r="20" spans="1:16" s="66" customFormat="1" x14ac:dyDescent="0.35">
      <c r="N20" s="34"/>
      <c r="O20" s="34"/>
    </row>
    <row r="21" spans="1:16" s="27" customFormat="1" x14ac:dyDescent="0.35">
      <c r="A21" s="34"/>
      <c r="B21" s="37"/>
      <c r="C21" s="37"/>
      <c r="D21" s="37"/>
      <c r="E21" s="37"/>
      <c r="F21" s="37"/>
      <c r="G21" s="37"/>
      <c r="H21" s="37"/>
      <c r="I21" s="37"/>
      <c r="J21" s="37"/>
      <c r="K21" s="37"/>
      <c r="L21" s="34"/>
      <c r="M21" s="37"/>
      <c r="N21" s="34"/>
      <c r="O21" s="34"/>
    </row>
    <row r="22" spans="1:16" x14ac:dyDescent="0.35">
      <c r="A22" s="34"/>
      <c r="C22" s="34"/>
      <c r="D22" s="34"/>
      <c r="E22" s="34"/>
      <c r="F22" s="34"/>
      <c r="G22" s="34"/>
      <c r="H22" s="34"/>
      <c r="I22" s="34"/>
      <c r="J22" s="40"/>
      <c r="K22" s="38"/>
      <c r="L22" s="34"/>
      <c r="M22" s="34"/>
      <c r="N22" s="34"/>
      <c r="O22" s="34"/>
      <c r="P22" s="27"/>
    </row>
    <row r="23" spans="1:16" x14ac:dyDescent="0.35">
      <c r="A23" s="39" t="s">
        <v>1360</v>
      </c>
      <c r="B23" s="34"/>
      <c r="C23" s="34"/>
      <c r="D23" s="34"/>
      <c r="E23" s="34"/>
      <c r="F23" s="34"/>
      <c r="G23" s="34"/>
      <c r="H23" s="34"/>
      <c r="I23" s="34"/>
      <c r="J23" s="40"/>
      <c r="K23" s="38"/>
      <c r="L23" s="34"/>
      <c r="M23" s="34"/>
      <c r="N23" s="34"/>
      <c r="O23" s="34"/>
      <c r="P23" s="34"/>
    </row>
    <row r="24" spans="1:16" x14ac:dyDescent="0.35">
      <c r="A24" s="34"/>
      <c r="B24" s="34"/>
      <c r="C24" s="129" t="s">
        <v>0</v>
      </c>
      <c r="D24" s="129" t="s">
        <v>1</v>
      </c>
      <c r="E24" s="306" t="s">
        <v>2</v>
      </c>
      <c r="F24" s="306" t="s">
        <v>3</v>
      </c>
      <c r="G24" s="129" t="s">
        <v>4</v>
      </c>
      <c r="H24" s="129" t="s">
        <v>5</v>
      </c>
      <c r="I24" s="129" t="s">
        <v>6</v>
      </c>
      <c r="J24" s="129" t="s">
        <v>7</v>
      </c>
      <c r="K24" s="129" t="s">
        <v>8</v>
      </c>
      <c r="L24" s="129" t="s">
        <v>9</v>
      </c>
      <c r="M24" s="129" t="s">
        <v>10</v>
      </c>
      <c r="N24" s="129" t="s">
        <v>11</v>
      </c>
      <c r="O24" s="34"/>
      <c r="P24" s="34"/>
    </row>
    <row r="25" spans="1:16" x14ac:dyDescent="0.35">
      <c r="A25" s="34" t="s">
        <v>146</v>
      </c>
      <c r="B25" s="34"/>
      <c r="C25" s="37">
        <v>13.35</v>
      </c>
      <c r="D25" s="37">
        <v>10.5</v>
      </c>
      <c r="E25" s="37">
        <v>5.0999999999999996</v>
      </c>
      <c r="F25" s="37">
        <v>0.55000000000000004</v>
      </c>
      <c r="G25" s="37">
        <v>0.15</v>
      </c>
      <c r="H25" s="37">
        <v>0</v>
      </c>
      <c r="I25" s="37">
        <v>0</v>
      </c>
      <c r="J25" s="37">
        <v>0.2</v>
      </c>
      <c r="K25" s="37">
        <v>2.4</v>
      </c>
      <c r="L25" s="37">
        <v>2.65</v>
      </c>
      <c r="M25" s="37">
        <v>2.5</v>
      </c>
      <c r="N25" s="37">
        <v>6.65</v>
      </c>
      <c r="O25" s="34"/>
      <c r="P25" s="34"/>
    </row>
    <row r="26" spans="1:16" x14ac:dyDescent="0.35">
      <c r="A26" s="34" t="s">
        <v>154</v>
      </c>
      <c r="B26" s="34"/>
      <c r="C26" s="37">
        <v>267</v>
      </c>
      <c r="D26" s="37">
        <v>199</v>
      </c>
      <c r="E26" s="37">
        <v>102</v>
      </c>
      <c r="F26" s="37">
        <v>11</v>
      </c>
      <c r="G26" s="37">
        <v>3</v>
      </c>
      <c r="H26" s="37">
        <v>0</v>
      </c>
      <c r="I26" s="37">
        <v>0</v>
      </c>
      <c r="J26" s="37">
        <v>4</v>
      </c>
      <c r="K26" s="37">
        <v>48</v>
      </c>
      <c r="L26" s="37">
        <v>53</v>
      </c>
      <c r="M26" s="37">
        <v>50</v>
      </c>
      <c r="N26" s="37">
        <v>133</v>
      </c>
      <c r="O26" s="34"/>
      <c r="P26" s="34"/>
    </row>
    <row r="27" spans="1:16" s="66" customFormat="1" x14ac:dyDescent="0.35">
      <c r="A27" s="34"/>
      <c r="B27" s="34"/>
      <c r="C27" s="37"/>
      <c r="D27" s="37"/>
      <c r="E27" s="37"/>
      <c r="F27" s="37"/>
      <c r="G27" s="37"/>
      <c r="H27" s="37"/>
      <c r="I27" s="37"/>
      <c r="J27" s="37"/>
      <c r="K27" s="37"/>
      <c r="L27" s="37"/>
      <c r="M27" s="37"/>
      <c r="N27" s="37"/>
      <c r="O27" s="34"/>
      <c r="P27" s="34"/>
    </row>
    <row r="28" spans="1:16" s="66" customFormat="1" x14ac:dyDescent="0.35">
      <c r="A28" s="34"/>
      <c r="B28" s="34"/>
      <c r="C28" s="37"/>
      <c r="D28" s="37"/>
      <c r="E28" s="37"/>
      <c r="F28" s="37"/>
      <c r="G28" s="37"/>
      <c r="H28" s="37"/>
      <c r="I28" s="37"/>
      <c r="J28" s="37"/>
      <c r="K28" s="37"/>
      <c r="L28" s="37"/>
      <c r="M28" s="37"/>
      <c r="N28" s="37"/>
      <c r="O28" s="34"/>
      <c r="P28" s="34"/>
    </row>
    <row r="29" spans="1:16" s="27" customFormat="1" x14ac:dyDescent="0.35">
      <c r="A29" s="34"/>
      <c r="B29" s="34"/>
      <c r="C29" s="37"/>
      <c r="D29" s="37"/>
      <c r="E29" s="37"/>
      <c r="F29" s="37"/>
      <c r="G29" s="37"/>
      <c r="H29" s="37"/>
      <c r="I29" s="37"/>
      <c r="J29" s="37"/>
      <c r="K29" s="37"/>
      <c r="L29" s="37"/>
      <c r="M29" s="37"/>
      <c r="N29" s="37"/>
      <c r="O29" s="34"/>
      <c r="P29" s="34"/>
    </row>
    <row r="30" spans="1:16" s="66" customFormat="1" x14ac:dyDescent="0.35">
      <c r="A30" s="34"/>
      <c r="B30" s="364" t="s">
        <v>132</v>
      </c>
      <c r="C30" s="364"/>
      <c r="D30" s="364"/>
      <c r="E30" s="364"/>
      <c r="F30" s="364"/>
      <c r="G30" s="364"/>
      <c r="H30" s="364"/>
      <c r="I30" s="364"/>
      <c r="J30" s="364"/>
      <c r="K30" s="367" t="s">
        <v>133</v>
      </c>
      <c r="L30" s="200"/>
      <c r="M30" s="200"/>
      <c r="N30" s="37"/>
      <c r="O30" s="34"/>
      <c r="P30" s="34"/>
    </row>
    <row r="31" spans="1:16" s="66" customFormat="1" ht="24" x14ac:dyDescent="0.35">
      <c r="A31" s="45"/>
      <c r="B31" s="365" t="s">
        <v>134</v>
      </c>
      <c r="C31" s="365" t="s">
        <v>135</v>
      </c>
      <c r="D31" s="365" t="s">
        <v>136</v>
      </c>
      <c r="E31" s="365" t="s">
        <v>137</v>
      </c>
      <c r="F31" s="365" t="s">
        <v>138</v>
      </c>
      <c r="G31" s="365" t="s">
        <v>139</v>
      </c>
      <c r="H31" s="365" t="s">
        <v>140</v>
      </c>
      <c r="I31" s="365" t="s">
        <v>141</v>
      </c>
      <c r="J31" s="365" t="s">
        <v>142</v>
      </c>
      <c r="K31" s="368" t="s">
        <v>143</v>
      </c>
      <c r="L31" s="369" t="s">
        <v>144</v>
      </c>
      <c r="M31" s="369" t="s">
        <v>145</v>
      </c>
      <c r="N31" s="37"/>
      <c r="O31" s="34"/>
      <c r="P31" s="34"/>
    </row>
    <row r="32" spans="1:16" s="66" customFormat="1" x14ac:dyDescent="0.35">
      <c r="A32" s="34" t="s">
        <v>152</v>
      </c>
      <c r="B32" s="366">
        <v>30</v>
      </c>
      <c r="C32" s="366">
        <v>19</v>
      </c>
      <c r="D32" s="366">
        <v>18</v>
      </c>
      <c r="E32" s="366">
        <v>14</v>
      </c>
      <c r="F32" s="366">
        <v>55</v>
      </c>
      <c r="G32" s="366">
        <v>80</v>
      </c>
      <c r="H32" s="366">
        <v>30</v>
      </c>
      <c r="I32" s="366">
        <v>100</v>
      </c>
      <c r="J32" s="366">
        <v>160</v>
      </c>
      <c r="K32" s="370">
        <v>131</v>
      </c>
      <c r="L32" s="370">
        <v>212</v>
      </c>
      <c r="M32" s="370">
        <v>205</v>
      </c>
      <c r="N32" s="37"/>
      <c r="O32" s="34"/>
      <c r="P32" s="34"/>
    </row>
    <row r="33" spans="1:16" s="66" customFormat="1" x14ac:dyDescent="0.35">
      <c r="A33" s="34" t="s">
        <v>153</v>
      </c>
      <c r="B33" s="366">
        <f>+B32/5</f>
        <v>6</v>
      </c>
      <c r="C33" s="366">
        <f t="shared" ref="C33:M33" si="0">+C32/5</f>
        <v>3.8</v>
      </c>
      <c r="D33" s="366">
        <f t="shared" si="0"/>
        <v>3.6</v>
      </c>
      <c r="E33" s="366">
        <f t="shared" si="0"/>
        <v>2.8</v>
      </c>
      <c r="F33" s="366">
        <f t="shared" si="0"/>
        <v>11</v>
      </c>
      <c r="G33" s="366">
        <f t="shared" si="0"/>
        <v>16</v>
      </c>
      <c r="H33" s="366">
        <f t="shared" si="0"/>
        <v>6</v>
      </c>
      <c r="I33" s="366">
        <f t="shared" si="0"/>
        <v>20</v>
      </c>
      <c r="J33" s="366">
        <f t="shared" si="0"/>
        <v>32</v>
      </c>
      <c r="K33" s="370">
        <f t="shared" si="0"/>
        <v>26.2</v>
      </c>
      <c r="L33" s="370">
        <f t="shared" si="0"/>
        <v>42.4</v>
      </c>
      <c r="M33" s="370">
        <f t="shared" si="0"/>
        <v>41</v>
      </c>
      <c r="N33" s="37"/>
      <c r="O33" s="34"/>
      <c r="P33" s="34"/>
    </row>
    <row r="34" spans="1:16" s="66" customFormat="1" x14ac:dyDescent="0.35">
      <c r="A34" s="34"/>
      <c r="B34" s="37"/>
      <c r="C34" s="37"/>
      <c r="D34" s="37"/>
      <c r="E34" s="37"/>
      <c r="F34" s="37"/>
      <c r="G34" s="37"/>
      <c r="H34" s="37"/>
      <c r="I34" s="37"/>
      <c r="J34" s="37"/>
      <c r="K34" s="37"/>
      <c r="L34" s="200" t="s">
        <v>1104</v>
      </c>
      <c r="M34" s="37"/>
      <c r="N34" s="37"/>
      <c r="O34" s="34"/>
      <c r="P34" s="34"/>
    </row>
    <row r="35" spans="1:16" x14ac:dyDescent="0.35">
      <c r="A35" s="27"/>
      <c r="B35" s="27"/>
      <c r="C35" s="27"/>
      <c r="D35" s="27"/>
      <c r="E35" s="27"/>
      <c r="F35" s="27"/>
      <c r="G35" s="27"/>
      <c r="H35" s="27"/>
      <c r="I35" s="27"/>
      <c r="J35" s="40"/>
      <c r="K35" s="38"/>
      <c r="L35" s="34"/>
      <c r="M35" s="34"/>
      <c r="N35" s="34"/>
      <c r="O35" s="27"/>
      <c r="P35" s="27"/>
    </row>
    <row r="36" spans="1:16" x14ac:dyDescent="0.35">
      <c r="A36" s="631" t="s">
        <v>1110</v>
      </c>
      <c r="B36" s="604"/>
      <c r="C36" s="631"/>
      <c r="D36" s="543"/>
      <c r="E36" s="631"/>
      <c r="F36" s="604"/>
      <c r="G36" s="604"/>
      <c r="H36" s="604"/>
      <c r="I36" s="604"/>
      <c r="J36" s="604"/>
      <c r="K36" s="604"/>
      <c r="L36" s="604"/>
      <c r="M36" s="604"/>
      <c r="N36" s="604"/>
      <c r="O36" s="604"/>
      <c r="P36" s="604"/>
    </row>
    <row r="37" spans="1:16" x14ac:dyDescent="0.35">
      <c r="A37" s="632" t="s">
        <v>1362</v>
      </c>
      <c r="B37" s="604"/>
      <c r="C37" s="604"/>
      <c r="D37" s="604"/>
      <c r="E37" s="604"/>
      <c r="F37" s="604"/>
      <c r="G37" s="604"/>
      <c r="H37" s="604"/>
      <c r="I37" s="604"/>
      <c r="J37" s="604"/>
      <c r="K37" s="604"/>
      <c r="L37" s="604"/>
      <c r="M37" s="604"/>
      <c r="N37" s="604"/>
      <c r="O37" s="604"/>
      <c r="P37" s="604"/>
    </row>
    <row r="38" spans="1:16" x14ac:dyDescent="0.35">
      <c r="A38" s="604"/>
      <c r="B38" s="604"/>
      <c r="C38" s="605" t="s">
        <v>37</v>
      </c>
      <c r="D38" s="605" t="s">
        <v>38</v>
      </c>
      <c r="E38" s="605" t="s">
        <v>39</v>
      </c>
      <c r="F38" s="605" t="s">
        <v>40</v>
      </c>
      <c r="G38" s="605" t="s">
        <v>39</v>
      </c>
      <c r="H38" s="605" t="s">
        <v>37</v>
      </c>
      <c r="I38" s="605" t="s">
        <v>37</v>
      </c>
      <c r="J38" s="605" t="s">
        <v>40</v>
      </c>
      <c r="K38" s="605" t="s">
        <v>41</v>
      </c>
      <c r="L38" s="605" t="s">
        <v>42</v>
      </c>
      <c r="M38" s="605" t="s">
        <v>43</v>
      </c>
      <c r="N38" s="605" t="s">
        <v>44</v>
      </c>
      <c r="O38" s="632"/>
      <c r="P38" s="632"/>
    </row>
    <row r="39" spans="1:16" x14ac:dyDescent="0.35">
      <c r="A39" s="604"/>
      <c r="B39" s="604">
        <v>1990</v>
      </c>
      <c r="C39" s="605">
        <v>9</v>
      </c>
      <c r="D39" s="605">
        <v>3</v>
      </c>
      <c r="E39" s="605"/>
      <c r="F39" s="605">
        <v>1</v>
      </c>
      <c r="G39" s="605"/>
      <c r="H39" s="605"/>
      <c r="I39" s="605"/>
      <c r="J39" s="605"/>
      <c r="K39" s="605">
        <v>1</v>
      </c>
      <c r="L39" s="605">
        <v>1</v>
      </c>
      <c r="M39" s="605"/>
      <c r="N39" s="605"/>
      <c r="O39" s="632" t="s">
        <v>147</v>
      </c>
      <c r="P39" s="632"/>
    </row>
    <row r="40" spans="1:16" x14ac:dyDescent="0.35">
      <c r="A40" s="604"/>
      <c r="B40" s="604">
        <v>1991</v>
      </c>
      <c r="C40" s="605"/>
      <c r="D40" s="605">
        <v>26</v>
      </c>
      <c r="E40" s="605"/>
      <c r="F40" s="605"/>
      <c r="G40" s="605"/>
      <c r="H40" s="605"/>
      <c r="I40" s="605"/>
      <c r="J40" s="605"/>
      <c r="K40" s="605"/>
      <c r="L40" s="605">
        <v>3</v>
      </c>
      <c r="M40" s="605"/>
      <c r="N40" s="605"/>
      <c r="O40" s="632"/>
      <c r="P40" s="632"/>
    </row>
    <row r="41" spans="1:16" x14ac:dyDescent="0.35">
      <c r="A41" s="604"/>
      <c r="B41" s="604">
        <v>1992</v>
      </c>
      <c r="C41" s="605">
        <v>12</v>
      </c>
      <c r="D41" s="605">
        <v>2</v>
      </c>
      <c r="E41" s="605">
        <v>22</v>
      </c>
      <c r="F41" s="605"/>
      <c r="G41" s="605"/>
      <c r="H41" s="605"/>
      <c r="I41" s="605"/>
      <c r="J41" s="605"/>
      <c r="K41" s="605"/>
      <c r="L41" s="605"/>
      <c r="M41" s="605"/>
      <c r="N41" s="605">
        <v>11</v>
      </c>
      <c r="O41" s="632" t="s">
        <v>148</v>
      </c>
      <c r="P41" s="632"/>
    </row>
    <row r="42" spans="1:16" x14ac:dyDescent="0.35">
      <c r="A42" s="604"/>
      <c r="B42" s="604">
        <v>1993</v>
      </c>
      <c r="C42" s="605">
        <v>20</v>
      </c>
      <c r="D42" s="605">
        <v>3</v>
      </c>
      <c r="E42" s="605">
        <v>1</v>
      </c>
      <c r="F42" s="605"/>
      <c r="G42" s="605"/>
      <c r="H42" s="605"/>
      <c r="I42" s="605"/>
      <c r="J42" s="605"/>
      <c r="K42" s="605">
        <v>2</v>
      </c>
      <c r="L42" s="605">
        <v>5</v>
      </c>
      <c r="M42" s="605">
        <v>4</v>
      </c>
      <c r="N42" s="605">
        <v>5</v>
      </c>
      <c r="O42" s="632"/>
      <c r="P42" s="632"/>
    </row>
    <row r="43" spans="1:16" x14ac:dyDescent="0.35">
      <c r="A43" s="604"/>
      <c r="B43" s="604">
        <v>1994</v>
      </c>
      <c r="C43" s="605">
        <v>3</v>
      </c>
      <c r="D43" s="605">
        <v>3</v>
      </c>
      <c r="E43" s="605">
        <v>6</v>
      </c>
      <c r="F43" s="605"/>
      <c r="G43" s="605"/>
      <c r="H43" s="605"/>
      <c r="I43" s="605"/>
      <c r="J43" s="605"/>
      <c r="K43" s="605">
        <v>2</v>
      </c>
      <c r="L43" s="605"/>
      <c r="M43" s="605"/>
      <c r="N43" s="605">
        <v>3</v>
      </c>
      <c r="O43" s="632"/>
      <c r="P43" s="632"/>
    </row>
    <row r="44" spans="1:16" x14ac:dyDescent="0.35">
      <c r="A44" s="604"/>
      <c r="B44" s="604">
        <v>1995</v>
      </c>
      <c r="C44" s="605">
        <v>7</v>
      </c>
      <c r="D44" s="605"/>
      <c r="E44" s="605">
        <v>6</v>
      </c>
      <c r="F44" s="605"/>
      <c r="G44" s="605"/>
      <c r="H44" s="605"/>
      <c r="I44" s="605"/>
      <c r="J44" s="605"/>
      <c r="K44" s="605">
        <v>3</v>
      </c>
      <c r="L44" s="605">
        <v>3</v>
      </c>
      <c r="M44" s="605"/>
      <c r="N44" s="605">
        <v>15</v>
      </c>
      <c r="O44" s="632"/>
      <c r="P44" s="632"/>
    </row>
    <row r="45" spans="1:16" x14ac:dyDescent="0.35">
      <c r="A45" s="604"/>
      <c r="B45" s="604">
        <v>1996</v>
      </c>
      <c r="C45" s="605">
        <v>12</v>
      </c>
      <c r="D45" s="605">
        <v>5</v>
      </c>
      <c r="E45" s="605">
        <v>2</v>
      </c>
      <c r="F45" s="605">
        <v>1</v>
      </c>
      <c r="G45" s="605"/>
      <c r="H45" s="605"/>
      <c r="I45" s="605"/>
      <c r="J45" s="605"/>
      <c r="K45" s="605">
        <v>6</v>
      </c>
      <c r="L45" s="605">
        <v>2</v>
      </c>
      <c r="M45" s="605">
        <v>2</v>
      </c>
      <c r="N45" s="605">
        <v>8</v>
      </c>
      <c r="O45" s="632"/>
      <c r="P45" s="632"/>
    </row>
    <row r="46" spans="1:16" x14ac:dyDescent="0.35">
      <c r="A46" s="604"/>
      <c r="B46" s="604">
        <v>1997</v>
      </c>
      <c r="C46" s="605">
        <v>10</v>
      </c>
      <c r="D46" s="605">
        <v>3</v>
      </c>
      <c r="E46" s="605"/>
      <c r="F46" s="605">
        <v>2</v>
      </c>
      <c r="G46" s="605">
        <v>1</v>
      </c>
      <c r="H46" s="605"/>
      <c r="I46" s="605"/>
      <c r="J46" s="605"/>
      <c r="K46" s="605">
        <v>2</v>
      </c>
      <c r="L46" s="605">
        <v>1</v>
      </c>
      <c r="M46" s="605">
        <v>2</v>
      </c>
      <c r="N46" s="605">
        <v>4</v>
      </c>
      <c r="O46" s="632" t="s">
        <v>149</v>
      </c>
      <c r="P46" s="632"/>
    </row>
    <row r="47" spans="1:16" x14ac:dyDescent="0.35">
      <c r="A47" s="604"/>
      <c r="B47" s="604">
        <v>1998</v>
      </c>
      <c r="C47" s="605">
        <v>3</v>
      </c>
      <c r="D47" s="605"/>
      <c r="E47" s="605"/>
      <c r="F47" s="605">
        <v>1</v>
      </c>
      <c r="G47" s="605"/>
      <c r="H47" s="605"/>
      <c r="I47" s="605"/>
      <c r="J47" s="605"/>
      <c r="K47" s="605">
        <v>2</v>
      </c>
      <c r="L47" s="605"/>
      <c r="M47" s="605">
        <v>5</v>
      </c>
      <c r="N47" s="605">
        <v>10</v>
      </c>
      <c r="O47" s="632"/>
      <c r="P47" s="632"/>
    </row>
    <row r="48" spans="1:16" x14ac:dyDescent="0.35">
      <c r="A48" s="604"/>
      <c r="B48" s="604">
        <v>1999</v>
      </c>
      <c r="C48" s="605"/>
      <c r="D48" s="605">
        <v>9</v>
      </c>
      <c r="E48" s="605"/>
      <c r="F48" s="605">
        <v>1</v>
      </c>
      <c r="G48" s="605"/>
      <c r="H48" s="605"/>
      <c r="I48" s="605"/>
      <c r="J48" s="605">
        <v>1</v>
      </c>
      <c r="K48" s="605">
        <v>3</v>
      </c>
      <c r="L48" s="605"/>
      <c r="M48" s="605"/>
      <c r="N48" s="605">
        <v>2</v>
      </c>
      <c r="O48" s="632"/>
      <c r="P48" s="632"/>
    </row>
    <row r="49" spans="1:16" x14ac:dyDescent="0.35">
      <c r="A49" s="604"/>
      <c r="B49" s="604">
        <v>2000</v>
      </c>
      <c r="C49" s="605">
        <v>7</v>
      </c>
      <c r="D49" s="605">
        <v>5</v>
      </c>
      <c r="E49" s="605"/>
      <c r="F49" s="605"/>
      <c r="G49" s="605">
        <v>1</v>
      </c>
      <c r="H49" s="605"/>
      <c r="I49" s="605"/>
      <c r="J49" s="605"/>
      <c r="K49" s="605"/>
      <c r="L49" s="605"/>
      <c r="M49" s="605">
        <v>4</v>
      </c>
      <c r="N49" s="605">
        <v>7</v>
      </c>
      <c r="O49" s="632" t="s">
        <v>155</v>
      </c>
      <c r="P49" s="632"/>
    </row>
    <row r="50" spans="1:16" x14ac:dyDescent="0.35">
      <c r="A50" s="604"/>
      <c r="B50" s="604">
        <v>2001</v>
      </c>
      <c r="C50" s="605">
        <v>20</v>
      </c>
      <c r="D50" s="605">
        <v>5</v>
      </c>
      <c r="E50" s="605">
        <v>7</v>
      </c>
      <c r="F50" s="605">
        <v>2</v>
      </c>
      <c r="G50" s="605"/>
      <c r="H50" s="605"/>
      <c r="I50" s="605"/>
      <c r="J50" s="605"/>
      <c r="K50" s="605">
        <v>2</v>
      </c>
      <c r="L50" s="605"/>
      <c r="M50" s="605">
        <v>6</v>
      </c>
      <c r="N50" s="605">
        <v>6</v>
      </c>
      <c r="O50" s="632"/>
      <c r="P50" s="632"/>
    </row>
    <row r="51" spans="1:16" x14ac:dyDescent="0.35">
      <c r="A51" s="604"/>
      <c r="B51" s="604">
        <v>2002</v>
      </c>
      <c r="C51" s="633">
        <v>20</v>
      </c>
      <c r="D51" s="633"/>
      <c r="E51" s="633">
        <v>5</v>
      </c>
      <c r="F51" s="633"/>
      <c r="G51" s="633"/>
      <c r="H51" s="633"/>
      <c r="I51" s="633"/>
      <c r="J51" s="633"/>
      <c r="K51" s="633">
        <v>2</v>
      </c>
      <c r="L51" s="633">
        <v>8</v>
      </c>
      <c r="M51" s="633">
        <v>12</v>
      </c>
      <c r="N51" s="633">
        <v>16</v>
      </c>
      <c r="O51" s="604"/>
      <c r="P51" s="632"/>
    </row>
    <row r="52" spans="1:16" x14ac:dyDescent="0.35">
      <c r="A52" s="604"/>
      <c r="B52" s="604">
        <v>2003</v>
      </c>
      <c r="C52" s="605">
        <v>10</v>
      </c>
      <c r="D52" s="605">
        <v>10</v>
      </c>
      <c r="E52" s="605"/>
      <c r="F52" s="605"/>
      <c r="G52" s="605"/>
      <c r="H52" s="605"/>
      <c r="I52" s="605"/>
      <c r="J52" s="605"/>
      <c r="K52" s="605">
        <v>2</v>
      </c>
      <c r="L52" s="605">
        <v>1</v>
      </c>
      <c r="M52" s="605">
        <v>1</v>
      </c>
      <c r="N52" s="605"/>
      <c r="O52" s="632" t="s">
        <v>150</v>
      </c>
      <c r="P52" s="632"/>
    </row>
    <row r="53" spans="1:16" x14ac:dyDescent="0.35">
      <c r="A53" s="604"/>
      <c r="B53" s="604">
        <v>2004</v>
      </c>
      <c r="C53" s="605">
        <v>20</v>
      </c>
      <c r="D53" s="605">
        <v>7</v>
      </c>
      <c r="E53" s="605"/>
      <c r="F53" s="605"/>
      <c r="G53" s="605"/>
      <c r="H53" s="605"/>
      <c r="I53" s="605"/>
      <c r="J53" s="605"/>
      <c r="K53" s="605">
        <v>2</v>
      </c>
      <c r="L53" s="605">
        <v>2</v>
      </c>
      <c r="M53" s="605">
        <v>2</v>
      </c>
      <c r="N53" s="605">
        <v>11</v>
      </c>
      <c r="O53" s="632"/>
      <c r="P53" s="632"/>
    </row>
    <row r="54" spans="1:16" x14ac:dyDescent="0.35">
      <c r="A54" s="604"/>
      <c r="B54" s="604">
        <v>2005</v>
      </c>
      <c r="C54" s="605">
        <v>11</v>
      </c>
      <c r="D54" s="605">
        <v>10</v>
      </c>
      <c r="E54" s="605"/>
      <c r="F54" s="605">
        <v>1</v>
      </c>
      <c r="G54" s="605"/>
      <c r="H54" s="605"/>
      <c r="I54" s="605"/>
      <c r="J54" s="605">
        <v>1</v>
      </c>
      <c r="K54" s="605">
        <v>1</v>
      </c>
      <c r="L54" s="605">
        <v>4</v>
      </c>
      <c r="M54" s="605">
        <v>3</v>
      </c>
      <c r="N54" s="605">
        <v>8</v>
      </c>
      <c r="O54" s="632"/>
      <c r="P54" s="632"/>
    </row>
    <row r="55" spans="1:16" x14ac:dyDescent="0.35">
      <c r="A55" s="604"/>
      <c r="B55" s="604">
        <v>2006</v>
      </c>
      <c r="C55" s="605">
        <v>10</v>
      </c>
      <c r="D55" s="605">
        <v>15</v>
      </c>
      <c r="E55" s="605">
        <v>7</v>
      </c>
      <c r="F55" s="605">
        <v>2</v>
      </c>
      <c r="G55" s="605"/>
      <c r="H55" s="605"/>
      <c r="I55" s="605"/>
      <c r="J55" s="605"/>
      <c r="K55" s="605">
        <v>4</v>
      </c>
      <c r="L55" s="605">
        <v>3</v>
      </c>
      <c r="M55" s="605"/>
      <c r="N55" s="605">
        <v>10</v>
      </c>
      <c r="O55" s="632"/>
      <c r="P55" s="632"/>
    </row>
    <row r="56" spans="1:16" x14ac:dyDescent="0.35">
      <c r="A56" s="604"/>
      <c r="B56" s="604">
        <v>2007</v>
      </c>
      <c r="C56" s="605">
        <v>22</v>
      </c>
      <c r="D56" s="605">
        <v>8</v>
      </c>
      <c r="E56" s="605">
        <v>1</v>
      </c>
      <c r="F56" s="605"/>
      <c r="G56" s="605"/>
      <c r="H56" s="605"/>
      <c r="I56" s="605"/>
      <c r="J56" s="605"/>
      <c r="K56" s="605">
        <v>8</v>
      </c>
      <c r="L56" s="605">
        <v>12</v>
      </c>
      <c r="M56" s="605">
        <v>3</v>
      </c>
      <c r="N56" s="605">
        <v>4</v>
      </c>
      <c r="O56" s="632"/>
      <c r="P56" s="632"/>
    </row>
    <row r="57" spans="1:16" x14ac:dyDescent="0.35">
      <c r="A57" s="604"/>
      <c r="B57" s="604">
        <v>2008</v>
      </c>
      <c r="C57" s="605">
        <v>4</v>
      </c>
      <c r="D57" s="605">
        <v>3</v>
      </c>
      <c r="E57" s="605">
        <v>3</v>
      </c>
      <c r="F57" s="605"/>
      <c r="G57" s="605">
        <v>1</v>
      </c>
      <c r="H57" s="605"/>
      <c r="I57" s="605"/>
      <c r="J57" s="605">
        <v>2</v>
      </c>
      <c r="K57" s="605">
        <v>1</v>
      </c>
      <c r="L57" s="605"/>
      <c r="M57" s="605">
        <v>5</v>
      </c>
      <c r="N57" s="605">
        <v>6</v>
      </c>
      <c r="O57" s="632"/>
      <c r="P57" s="632"/>
    </row>
    <row r="58" spans="1:16" x14ac:dyDescent="0.35">
      <c r="A58" s="604"/>
      <c r="B58" s="604">
        <v>2009</v>
      </c>
      <c r="C58" s="605">
        <v>15</v>
      </c>
      <c r="D58" s="605">
        <v>10</v>
      </c>
      <c r="E58" s="605">
        <v>1</v>
      </c>
      <c r="F58" s="605"/>
      <c r="G58" s="605"/>
      <c r="H58" s="605"/>
      <c r="I58" s="605"/>
      <c r="J58" s="605"/>
      <c r="K58" s="605">
        <v>5</v>
      </c>
      <c r="L58" s="605">
        <v>8</v>
      </c>
      <c r="M58" s="605">
        <v>1</v>
      </c>
      <c r="N58" s="605">
        <v>7</v>
      </c>
      <c r="O58" s="632"/>
      <c r="P58" s="632"/>
    </row>
    <row r="59" spans="1:16" x14ac:dyDescent="0.35">
      <c r="A59" s="604"/>
      <c r="B59" s="604">
        <v>2010</v>
      </c>
      <c r="C59" s="605">
        <v>4</v>
      </c>
      <c r="D59" s="605">
        <v>5</v>
      </c>
      <c r="E59" s="605">
        <v>2</v>
      </c>
      <c r="F59" s="605"/>
      <c r="G59" s="605"/>
      <c r="H59" s="605"/>
      <c r="I59" s="605"/>
      <c r="J59" s="605"/>
      <c r="K59" s="605"/>
      <c r="L59" s="605"/>
      <c r="M59" s="605"/>
      <c r="N59" s="605"/>
      <c r="O59" s="632"/>
      <c r="P59" s="632"/>
    </row>
    <row r="60" spans="1:16" x14ac:dyDescent="0.35">
      <c r="A60" s="34"/>
      <c r="B60" s="34"/>
      <c r="C60" s="37"/>
      <c r="D60" s="37"/>
      <c r="E60" s="37"/>
      <c r="F60" s="37"/>
      <c r="G60" s="37"/>
      <c r="H60" s="37"/>
      <c r="I60" s="37"/>
      <c r="J60" s="37"/>
      <c r="K60" s="37"/>
      <c r="L60" s="37"/>
      <c r="M60" s="37"/>
      <c r="N60" s="37"/>
      <c r="O60" s="36"/>
      <c r="P60" s="32"/>
    </row>
    <row r="61" spans="1:16" x14ac:dyDescent="0.35">
      <c r="A61" s="34"/>
      <c r="B61" s="34"/>
      <c r="C61" s="37"/>
      <c r="D61" s="37"/>
      <c r="E61" s="37"/>
      <c r="F61" s="37"/>
      <c r="G61" s="37"/>
      <c r="H61" s="37"/>
      <c r="I61" s="37"/>
      <c r="J61" s="37"/>
      <c r="K61" s="37"/>
      <c r="L61" s="37"/>
      <c r="M61" s="37"/>
      <c r="N61" s="37"/>
      <c r="O61" s="36"/>
      <c r="P61" s="32"/>
    </row>
    <row r="62" spans="1:16" x14ac:dyDescent="0.35">
      <c r="A62" s="34"/>
      <c r="B62" s="34"/>
      <c r="C62" s="37"/>
      <c r="D62" s="37"/>
      <c r="E62" s="37"/>
      <c r="F62" s="37"/>
      <c r="G62" s="37"/>
      <c r="H62" s="37"/>
      <c r="I62" s="37"/>
      <c r="J62" s="37"/>
      <c r="K62" s="37"/>
      <c r="L62" s="37"/>
      <c r="M62" s="37"/>
      <c r="N62" s="37"/>
      <c r="O62" s="36"/>
      <c r="P62" s="32"/>
    </row>
    <row r="63" spans="1:16" x14ac:dyDescent="0.35">
      <c r="A63" s="34"/>
      <c r="B63" s="34"/>
      <c r="C63" s="47"/>
      <c r="D63" s="47"/>
      <c r="E63" s="47"/>
      <c r="F63" s="47"/>
      <c r="G63" s="47"/>
      <c r="H63" s="47"/>
      <c r="I63" s="47"/>
      <c r="J63" s="47"/>
      <c r="K63" s="47"/>
      <c r="L63" s="47"/>
      <c r="M63" s="47"/>
      <c r="N63" s="47"/>
      <c r="O63" s="34"/>
      <c r="P63" s="27"/>
    </row>
    <row r="64" spans="1:16" x14ac:dyDescent="0.35">
      <c r="A64" s="39"/>
      <c r="B64" s="34"/>
      <c r="C64" s="34"/>
      <c r="D64" s="34"/>
      <c r="E64" s="34"/>
      <c r="F64" s="34"/>
      <c r="G64" s="34"/>
      <c r="H64" s="34"/>
      <c r="I64" s="34"/>
      <c r="J64" s="34"/>
      <c r="K64" s="34"/>
      <c r="L64" s="34"/>
      <c r="M64" s="34"/>
      <c r="N64" s="34"/>
      <c r="O64" s="34"/>
      <c r="P64" s="27"/>
    </row>
    <row r="65" spans="1:16" x14ac:dyDescent="0.35">
      <c r="A65" s="34"/>
      <c r="B65" s="34"/>
      <c r="C65" s="34"/>
      <c r="D65" s="34"/>
      <c r="E65" s="34"/>
      <c r="F65" s="34"/>
      <c r="G65" s="34"/>
      <c r="H65" s="34"/>
      <c r="I65" s="34"/>
      <c r="J65" s="34"/>
      <c r="K65" s="34"/>
      <c r="L65" s="34"/>
      <c r="M65" s="34"/>
      <c r="N65" s="34"/>
      <c r="O65" s="34"/>
      <c r="P65" s="27"/>
    </row>
    <row r="66" spans="1:16" x14ac:dyDescent="0.35">
      <c r="A66" s="34"/>
      <c r="B66" s="34"/>
      <c r="C66" s="34"/>
      <c r="D66" s="34"/>
      <c r="E66" s="34"/>
      <c r="F66" s="34"/>
      <c r="G66" s="34"/>
      <c r="H66" s="34"/>
      <c r="I66" s="34"/>
      <c r="J66" s="34"/>
      <c r="K66" s="34"/>
      <c r="L66" s="34"/>
      <c r="M66" s="34"/>
      <c r="N66" s="34"/>
      <c r="O66" s="34"/>
      <c r="P66" s="27"/>
    </row>
    <row r="67" spans="1:16" x14ac:dyDescent="0.35">
      <c r="A67" s="34"/>
      <c r="B67" s="34"/>
      <c r="C67" s="34"/>
      <c r="D67" s="34"/>
      <c r="E67" s="34"/>
      <c r="F67" s="34"/>
      <c r="G67" s="34"/>
      <c r="H67" s="34"/>
      <c r="I67" s="34"/>
      <c r="J67" s="34"/>
      <c r="K67" s="34"/>
      <c r="L67" s="34"/>
      <c r="M67" s="34"/>
      <c r="N67" s="34"/>
      <c r="O67" s="34"/>
      <c r="P67" s="27"/>
    </row>
    <row r="68" spans="1:16" x14ac:dyDescent="0.35">
      <c r="A68" s="27"/>
      <c r="B68" s="27"/>
      <c r="C68" s="27"/>
      <c r="D68" s="27"/>
      <c r="E68" s="27"/>
      <c r="F68" s="27"/>
      <c r="G68" s="27"/>
      <c r="H68" s="27"/>
      <c r="I68" s="27"/>
      <c r="J68" s="27"/>
      <c r="K68" s="27"/>
      <c r="L68" s="27"/>
      <c r="M68" s="27"/>
      <c r="N68" s="27"/>
      <c r="O68" s="27"/>
      <c r="P68" s="27"/>
    </row>
    <row r="69" spans="1:16" x14ac:dyDescent="0.35">
      <c r="A69" s="27"/>
      <c r="B69" s="27"/>
      <c r="C69" s="27"/>
      <c r="D69" s="27"/>
      <c r="E69" s="27"/>
      <c r="F69" s="27"/>
      <c r="G69" s="27"/>
      <c r="H69" s="27"/>
      <c r="I69" s="27"/>
      <c r="J69" s="27"/>
      <c r="K69" s="27"/>
      <c r="L69" s="27"/>
      <c r="M69" s="27"/>
      <c r="N69" s="27"/>
      <c r="O69" s="27"/>
      <c r="P69" s="27"/>
    </row>
    <row r="70" spans="1:16" x14ac:dyDescent="0.35">
      <c r="A70" s="27"/>
      <c r="B70" s="27"/>
      <c r="C70" s="27"/>
      <c r="D70" s="27"/>
      <c r="E70" s="27"/>
      <c r="F70" s="27"/>
      <c r="G70" s="27"/>
      <c r="H70" s="27"/>
      <c r="I70" s="27"/>
      <c r="J70" s="27"/>
      <c r="K70" s="27"/>
      <c r="L70" s="27"/>
      <c r="M70" s="27"/>
      <c r="N70" s="27"/>
      <c r="O70" s="27"/>
      <c r="P70" s="27"/>
    </row>
    <row r="71" spans="1:16" x14ac:dyDescent="0.35">
      <c r="A71" s="27"/>
      <c r="B71" s="27"/>
      <c r="C71" s="27"/>
      <c r="D71" s="27"/>
      <c r="E71" s="27"/>
      <c r="F71" s="27"/>
      <c r="G71" s="27"/>
      <c r="H71" s="27"/>
      <c r="I71" s="27"/>
      <c r="J71" s="27"/>
      <c r="K71" s="27"/>
      <c r="L71" s="27"/>
      <c r="M71" s="27"/>
      <c r="N71" s="27"/>
      <c r="O71" s="27"/>
      <c r="P71" s="27"/>
    </row>
    <row r="72" spans="1:16" x14ac:dyDescent="0.35">
      <c r="A72" s="27"/>
      <c r="B72" s="27"/>
      <c r="C72" s="27"/>
      <c r="D72" s="27"/>
      <c r="E72" s="27"/>
      <c r="F72" s="27"/>
      <c r="G72" s="27"/>
      <c r="H72" s="27"/>
      <c r="I72" s="27"/>
      <c r="J72" s="27"/>
      <c r="K72" s="27"/>
      <c r="L72" s="27"/>
      <c r="M72" s="27"/>
      <c r="N72" s="27"/>
      <c r="O72" s="27"/>
      <c r="P72" s="37"/>
    </row>
    <row r="73" spans="1:16" x14ac:dyDescent="0.35">
      <c r="A73" s="27"/>
      <c r="B73" s="27"/>
      <c r="C73" s="27"/>
      <c r="D73" s="27"/>
      <c r="E73" s="27"/>
      <c r="F73" s="27"/>
      <c r="G73" s="27"/>
      <c r="H73" s="27"/>
      <c r="I73" s="27"/>
      <c r="J73" s="27"/>
      <c r="K73" s="27"/>
      <c r="L73" s="27"/>
      <c r="M73" s="27"/>
      <c r="N73" s="27"/>
      <c r="O73" s="27"/>
      <c r="P73" s="37"/>
    </row>
    <row r="74" spans="1:16" x14ac:dyDescent="0.35">
      <c r="A74" s="27"/>
      <c r="B74" s="27"/>
      <c r="C74" s="27"/>
      <c r="D74" s="27"/>
      <c r="E74" s="27"/>
      <c r="F74" s="27"/>
      <c r="G74" s="27"/>
      <c r="H74" s="27"/>
      <c r="I74" s="27"/>
      <c r="J74" s="27"/>
      <c r="K74" s="27"/>
      <c r="L74" s="27"/>
      <c r="M74" s="27"/>
      <c r="N74" s="27"/>
      <c r="O74" s="27"/>
      <c r="P74" s="37"/>
    </row>
    <row r="75" spans="1:16" x14ac:dyDescent="0.35">
      <c r="A75" s="27"/>
      <c r="B75" s="27"/>
      <c r="C75" s="27"/>
      <c r="D75" s="27"/>
      <c r="E75" s="27"/>
      <c r="F75" s="27"/>
      <c r="G75" s="27"/>
      <c r="H75" s="27"/>
      <c r="I75" s="27"/>
      <c r="J75" s="27"/>
      <c r="K75" s="27"/>
      <c r="L75" s="27"/>
      <c r="M75" s="27"/>
      <c r="N75" s="27"/>
      <c r="O75" s="27"/>
      <c r="P75" s="44"/>
    </row>
    <row r="76" spans="1:16" x14ac:dyDescent="0.35">
      <c r="A76" s="27"/>
      <c r="B76" s="27"/>
      <c r="C76" s="27"/>
      <c r="D76" s="27"/>
      <c r="E76" s="27"/>
      <c r="F76" s="27"/>
      <c r="G76" s="27"/>
      <c r="H76" s="27"/>
      <c r="I76" s="27"/>
      <c r="J76" s="27"/>
      <c r="K76" s="27"/>
      <c r="L76" s="27"/>
      <c r="M76" s="27"/>
      <c r="N76" s="27"/>
      <c r="O76" s="27"/>
      <c r="P76" s="37"/>
    </row>
    <row r="77" spans="1:16" x14ac:dyDescent="0.35">
      <c r="A77" s="27"/>
      <c r="B77" s="27"/>
      <c r="C77" s="27"/>
      <c r="D77" s="27"/>
      <c r="E77" s="27"/>
      <c r="F77" s="27"/>
      <c r="G77" s="27"/>
      <c r="H77" s="27"/>
      <c r="I77" s="27"/>
      <c r="J77" s="27"/>
      <c r="K77" s="27"/>
      <c r="L77" s="27"/>
      <c r="M77" s="27"/>
      <c r="N77" s="27"/>
      <c r="O77" s="27"/>
      <c r="P77" s="37"/>
    </row>
    <row r="78" spans="1:16" x14ac:dyDescent="0.35">
      <c r="A78" s="27"/>
      <c r="B78" s="27"/>
      <c r="C78" s="27"/>
      <c r="D78" s="27"/>
      <c r="E78" s="27"/>
      <c r="F78" s="27"/>
      <c r="G78" s="27"/>
      <c r="H78" s="27"/>
      <c r="I78" s="27"/>
      <c r="J78" s="27"/>
      <c r="K78" s="27"/>
      <c r="L78" s="27"/>
      <c r="M78" s="27"/>
      <c r="N78" s="27"/>
      <c r="O78" s="27"/>
      <c r="P78" s="37"/>
    </row>
    <row r="79" spans="1:16" x14ac:dyDescent="0.35">
      <c r="A79" s="27"/>
      <c r="B79" s="27"/>
      <c r="C79" s="27"/>
      <c r="D79" s="27"/>
      <c r="E79" s="27"/>
      <c r="F79" s="27"/>
      <c r="G79" s="27"/>
      <c r="H79" s="27"/>
      <c r="I79" s="27"/>
      <c r="J79" s="27"/>
      <c r="K79" s="27"/>
      <c r="L79" s="27"/>
      <c r="M79" s="27"/>
      <c r="N79" s="27"/>
      <c r="O79" s="27"/>
      <c r="P79" s="37"/>
    </row>
    <row r="80" spans="1:16" x14ac:dyDescent="0.35">
      <c r="A80" s="27"/>
      <c r="B80" s="27"/>
      <c r="C80" s="27"/>
      <c r="D80" s="27"/>
      <c r="E80" s="27"/>
      <c r="F80" s="27"/>
      <c r="G80" s="27"/>
      <c r="H80" s="27"/>
      <c r="I80" s="27"/>
      <c r="J80" s="27"/>
      <c r="K80" s="27"/>
      <c r="L80" s="27"/>
      <c r="M80" s="27"/>
      <c r="N80" s="27"/>
      <c r="O80" s="27"/>
      <c r="P80" s="37"/>
    </row>
    <row r="81" spans="1:16" x14ac:dyDescent="0.35">
      <c r="A81" s="27"/>
      <c r="B81" s="27"/>
      <c r="C81" s="27"/>
      <c r="D81" s="27"/>
      <c r="E81" s="27"/>
      <c r="F81" s="27"/>
      <c r="G81" s="27"/>
      <c r="H81" s="27"/>
      <c r="I81" s="27"/>
      <c r="J81" s="27"/>
      <c r="K81" s="27"/>
      <c r="L81" s="27"/>
      <c r="M81" s="27"/>
      <c r="N81" s="27"/>
      <c r="O81" s="27"/>
      <c r="P81" s="37"/>
    </row>
    <row r="82" spans="1:16" x14ac:dyDescent="0.35">
      <c r="A82" s="27"/>
      <c r="B82" s="27"/>
      <c r="C82" s="27"/>
      <c r="D82" s="27"/>
      <c r="E82" s="27"/>
      <c r="F82" s="27"/>
      <c r="G82" s="27"/>
      <c r="H82" s="27"/>
      <c r="I82" s="27"/>
      <c r="J82" s="27"/>
      <c r="K82" s="27"/>
      <c r="L82" s="27"/>
      <c r="M82" s="27"/>
      <c r="N82" s="27"/>
      <c r="O82" s="27"/>
      <c r="P82" s="37"/>
    </row>
    <row r="83" spans="1:16" x14ac:dyDescent="0.35">
      <c r="A83" s="27"/>
      <c r="B83" s="27"/>
      <c r="C83" s="27"/>
      <c r="D83" s="27"/>
      <c r="E83" s="27"/>
      <c r="F83" s="27"/>
      <c r="G83" s="27"/>
      <c r="H83" s="27"/>
      <c r="I83" s="27"/>
      <c r="J83" s="27"/>
      <c r="K83" s="27"/>
      <c r="L83" s="27"/>
      <c r="M83" s="27"/>
      <c r="N83" s="27"/>
      <c r="O83" s="27"/>
      <c r="P83" s="34"/>
    </row>
  </sheetData>
  <pageMargins left="0.7" right="0.7" top="0.75" bottom="0.75" header="0.3" footer="0.3"/>
  <pageSetup paperSize="9" orientation="portrait" horizontalDpi="0" verticalDpi="0" r:id="rId1"/>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topLeftCell="C1" zoomScale="80" zoomScaleNormal="80" workbookViewId="0">
      <selection activeCell="M7" sqref="M7"/>
    </sheetView>
  </sheetViews>
  <sheetFormatPr defaultRowHeight="14.5" x14ac:dyDescent="0.35"/>
  <sheetData>
    <row r="1" spans="1:27" x14ac:dyDescent="0.35">
      <c r="A1" s="30" t="s">
        <v>1072</v>
      </c>
      <c r="B1" s="66"/>
      <c r="C1" s="66"/>
      <c r="D1" s="66"/>
      <c r="E1" s="66"/>
      <c r="F1" s="66"/>
      <c r="G1" s="66"/>
      <c r="H1" s="66"/>
      <c r="I1" s="66"/>
      <c r="J1" s="66"/>
      <c r="K1" s="66"/>
      <c r="L1" s="66"/>
      <c r="M1" s="66"/>
      <c r="N1" s="66"/>
      <c r="O1" s="66"/>
      <c r="P1" s="66"/>
      <c r="Q1" s="66"/>
      <c r="R1" s="66"/>
      <c r="S1" s="66"/>
      <c r="T1" s="66"/>
      <c r="U1" s="66"/>
      <c r="V1" s="66"/>
      <c r="W1" s="66"/>
      <c r="X1" s="66"/>
      <c r="Y1" s="66"/>
      <c r="Z1" s="66"/>
      <c r="AA1" s="66"/>
    </row>
    <row r="2" spans="1:27" s="66" customFormat="1" x14ac:dyDescent="0.35">
      <c r="A2" s="30"/>
    </row>
    <row r="3" spans="1:27" s="66" customFormat="1" x14ac:dyDescent="0.35">
      <c r="A3" s="30"/>
    </row>
    <row r="4" spans="1:27" s="66" customFormat="1" x14ac:dyDescent="0.35">
      <c r="A4" s="30"/>
    </row>
    <row r="5" spans="1:27" s="66" customFormat="1" x14ac:dyDescent="0.35">
      <c r="A5" s="30"/>
    </row>
    <row r="6" spans="1:27" s="66" customFormat="1" x14ac:dyDescent="0.35">
      <c r="A6" s="30"/>
    </row>
    <row r="7" spans="1:27" s="66" customFormat="1" x14ac:dyDescent="0.35">
      <c r="A7" s="30"/>
    </row>
    <row r="8" spans="1:27" s="66" customFormat="1" x14ac:dyDescent="0.35">
      <c r="A8" s="30"/>
    </row>
    <row r="9" spans="1:27" x14ac:dyDescent="0.35">
      <c r="A9" s="66"/>
      <c r="B9" s="66"/>
      <c r="C9" s="66"/>
      <c r="D9" s="66"/>
      <c r="E9" s="66"/>
      <c r="F9" s="66"/>
      <c r="G9" s="66"/>
      <c r="H9" s="66"/>
      <c r="I9" s="66"/>
      <c r="J9" s="66"/>
      <c r="K9" s="66"/>
      <c r="L9" s="66"/>
      <c r="M9" s="66"/>
      <c r="N9" s="66"/>
      <c r="O9" s="66"/>
      <c r="P9" s="66"/>
      <c r="Q9" s="66"/>
      <c r="R9" s="66"/>
      <c r="S9" s="66"/>
      <c r="T9" s="66"/>
      <c r="U9" s="66"/>
      <c r="V9" s="66"/>
      <c r="W9" s="66"/>
      <c r="X9" s="66"/>
      <c r="Y9" s="66"/>
      <c r="Z9" s="66"/>
      <c r="AA9" s="66"/>
    </row>
    <row r="10" spans="1:27" x14ac:dyDescent="0.35">
      <c r="A10" s="66"/>
      <c r="B10" s="66"/>
      <c r="C10" s="30" t="s">
        <v>1333</v>
      </c>
      <c r="D10" s="66"/>
      <c r="E10" s="66"/>
      <c r="F10" s="66"/>
      <c r="G10" s="66"/>
      <c r="H10" s="66"/>
      <c r="I10" s="66"/>
      <c r="J10" s="66"/>
      <c r="K10" s="66"/>
      <c r="L10" s="66"/>
      <c r="M10" s="66"/>
      <c r="N10" s="66"/>
      <c r="O10" s="66"/>
      <c r="P10" s="66"/>
      <c r="Q10" s="66"/>
      <c r="R10" s="66"/>
      <c r="S10" s="66"/>
      <c r="T10" s="66"/>
      <c r="U10" s="66"/>
      <c r="V10" s="66"/>
      <c r="W10" s="66"/>
      <c r="X10" s="66"/>
      <c r="Y10" s="66"/>
      <c r="Z10" s="66"/>
      <c r="AA10" s="66"/>
    </row>
    <row r="11" spans="1:27" x14ac:dyDescent="0.35">
      <c r="A11" s="66"/>
      <c r="B11" s="66"/>
      <c r="C11" s="66"/>
      <c r="D11" s="71" t="s">
        <v>0</v>
      </c>
      <c r="E11" s="71" t="s">
        <v>1</v>
      </c>
      <c r="F11" s="71" t="s">
        <v>2</v>
      </c>
      <c r="G11" s="71" t="s">
        <v>3</v>
      </c>
      <c r="H11" s="71" t="s">
        <v>4</v>
      </c>
      <c r="I11" s="71" t="s">
        <v>5</v>
      </c>
      <c r="J11" s="71" t="s">
        <v>6</v>
      </c>
      <c r="K11" s="71" t="s">
        <v>7</v>
      </c>
      <c r="L11" s="71" t="s">
        <v>8</v>
      </c>
      <c r="M11" s="71" t="s">
        <v>9</v>
      </c>
      <c r="N11" s="71" t="s">
        <v>10</v>
      </c>
      <c r="O11" s="71" t="s">
        <v>11</v>
      </c>
      <c r="P11" s="66"/>
      <c r="Q11" s="66"/>
      <c r="R11" s="66"/>
      <c r="S11" s="66"/>
      <c r="T11" s="66"/>
      <c r="U11" s="66"/>
      <c r="V11" s="66"/>
      <c r="W11" s="66"/>
      <c r="X11" s="66"/>
      <c r="Y11" s="66"/>
      <c r="Z11" s="66"/>
      <c r="AA11" s="66"/>
    </row>
    <row r="12" spans="1:27" x14ac:dyDescent="0.35">
      <c r="A12" s="66"/>
      <c r="B12" s="66"/>
      <c r="C12" s="66" t="s">
        <v>1073</v>
      </c>
      <c r="D12" s="173">
        <f>+D38</f>
        <v>0.23333333333333334</v>
      </c>
      <c r="E12" s="173">
        <f t="shared" ref="E12:O12" si="0">+E38</f>
        <v>0.2</v>
      </c>
      <c r="F12" s="173">
        <f t="shared" si="0"/>
        <v>0.8666666666666667</v>
      </c>
      <c r="G12" s="173">
        <f t="shared" si="0"/>
        <v>0.3</v>
      </c>
      <c r="H12" s="173">
        <f t="shared" si="0"/>
        <v>0</v>
      </c>
      <c r="I12" s="173">
        <f t="shared" si="0"/>
        <v>0</v>
      </c>
      <c r="J12" s="173">
        <f t="shared" si="0"/>
        <v>0</v>
      </c>
      <c r="K12" s="173">
        <f t="shared" si="0"/>
        <v>0</v>
      </c>
      <c r="L12" s="173">
        <f t="shared" si="0"/>
        <v>0.46666666666666667</v>
      </c>
      <c r="M12" s="173">
        <f t="shared" si="0"/>
        <v>3.3666666666666667</v>
      </c>
      <c r="N12" s="173">
        <f t="shared" si="0"/>
        <v>0.93333333333333335</v>
      </c>
      <c r="O12" s="173">
        <f t="shared" si="0"/>
        <v>0.4</v>
      </c>
      <c r="P12" s="66"/>
      <c r="Q12" s="66"/>
      <c r="R12" s="66"/>
      <c r="S12" s="66"/>
      <c r="T12" s="66"/>
      <c r="U12" s="66"/>
      <c r="V12" s="66"/>
      <c r="W12" s="66"/>
      <c r="X12" s="66"/>
      <c r="Y12" s="66"/>
      <c r="Z12" s="66"/>
      <c r="AA12" s="66"/>
    </row>
    <row r="13" spans="1:27" x14ac:dyDescent="0.35">
      <c r="A13" s="66"/>
      <c r="B13" s="66"/>
      <c r="C13" s="66" t="s">
        <v>1068</v>
      </c>
      <c r="D13" s="173">
        <f t="shared" ref="D13:O13" si="1">+D39</f>
        <v>0.5</v>
      </c>
      <c r="E13" s="173">
        <f t="shared" si="1"/>
        <v>0.375</v>
      </c>
      <c r="F13" s="173">
        <f t="shared" si="1"/>
        <v>1.0625</v>
      </c>
      <c r="G13" s="173">
        <f t="shared" si="1"/>
        <v>0.125</v>
      </c>
      <c r="H13" s="173">
        <f t="shared" si="1"/>
        <v>0</v>
      </c>
      <c r="I13" s="173">
        <f t="shared" si="1"/>
        <v>0</v>
      </c>
      <c r="J13" s="173">
        <f t="shared" si="1"/>
        <v>0</v>
      </c>
      <c r="K13" s="173">
        <f t="shared" si="1"/>
        <v>0</v>
      </c>
      <c r="L13" s="173">
        <f t="shared" si="1"/>
        <v>1.1875</v>
      </c>
      <c r="M13" s="173">
        <f t="shared" si="1"/>
        <v>3.4375</v>
      </c>
      <c r="N13" s="173">
        <f t="shared" si="1"/>
        <v>0.625</v>
      </c>
      <c r="O13" s="173">
        <f t="shared" si="1"/>
        <v>0.1875</v>
      </c>
      <c r="P13" s="66"/>
      <c r="Q13" s="66"/>
      <c r="R13" s="66"/>
      <c r="S13" s="66"/>
      <c r="T13" s="66"/>
      <c r="U13" s="66"/>
      <c r="V13" s="66"/>
      <c r="W13" s="66"/>
      <c r="X13" s="66"/>
      <c r="Y13" s="66"/>
      <c r="Z13" s="66"/>
      <c r="AA13" s="66"/>
    </row>
    <row r="14" spans="1:27" x14ac:dyDescent="0.35">
      <c r="A14" s="66"/>
      <c r="B14" s="66"/>
      <c r="C14" s="66"/>
      <c r="D14" s="66"/>
      <c r="E14" s="66"/>
      <c r="F14" s="66"/>
      <c r="G14" s="66"/>
      <c r="H14" s="66"/>
      <c r="I14" s="66"/>
      <c r="J14" s="66"/>
      <c r="K14" s="66"/>
      <c r="L14" s="66"/>
      <c r="M14" s="66"/>
      <c r="N14" s="66"/>
      <c r="O14" s="66"/>
      <c r="P14" s="66"/>
      <c r="Q14" s="66"/>
      <c r="R14" s="66"/>
      <c r="S14" s="66"/>
      <c r="T14" s="66"/>
      <c r="U14" s="66"/>
      <c r="V14" s="66"/>
      <c r="W14" s="66"/>
      <c r="X14" s="66"/>
      <c r="Y14" s="66"/>
      <c r="Z14" s="66"/>
      <c r="AA14" s="66"/>
    </row>
    <row r="15" spans="1:27" s="66" customFormat="1" x14ac:dyDescent="0.35"/>
    <row r="16" spans="1:27" s="66" customFormat="1" x14ac:dyDescent="0.35"/>
    <row r="17" spans="1:27" s="66" customFormat="1" x14ac:dyDescent="0.35"/>
    <row r="18" spans="1:27" s="66" customFormat="1" x14ac:dyDescent="0.35"/>
    <row r="19" spans="1:27" s="66" customFormat="1" x14ac:dyDescent="0.35"/>
    <row r="20" spans="1:27" s="66" customFormat="1" x14ac:dyDescent="0.35"/>
    <row r="21" spans="1:27" x14ac:dyDescent="0.35">
      <c r="A21" s="66"/>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row>
    <row r="22" spans="1:27" x14ac:dyDescent="0.35">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row>
    <row r="23" spans="1:27" x14ac:dyDescent="0.35">
      <c r="A23" s="115"/>
      <c r="B23" s="115"/>
      <c r="C23" s="30" t="s">
        <v>1334</v>
      </c>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row>
    <row r="24" spans="1:27" x14ac:dyDescent="0.35">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row>
    <row r="25" spans="1:27" x14ac:dyDescent="0.35">
      <c r="A25" s="115"/>
      <c r="B25" s="115"/>
      <c r="C25" s="115"/>
      <c r="D25" s="103" t="s">
        <v>1061</v>
      </c>
      <c r="E25" s="103" t="s">
        <v>1062</v>
      </c>
      <c r="F25" s="103" t="s">
        <v>1063</v>
      </c>
      <c r="G25" s="103" t="s">
        <v>1064</v>
      </c>
      <c r="H25" s="103" t="s">
        <v>1065</v>
      </c>
      <c r="I25" s="103" t="s">
        <v>1066</v>
      </c>
      <c r="J25" s="115"/>
      <c r="K25" s="115"/>
      <c r="L25" s="115"/>
      <c r="M25" s="115"/>
      <c r="N25" s="115"/>
      <c r="O25" s="115"/>
      <c r="P25" s="115"/>
      <c r="Q25" s="115"/>
      <c r="R25" s="115"/>
      <c r="S25" s="115"/>
      <c r="T25" s="115"/>
      <c r="U25" s="115"/>
      <c r="V25" s="115"/>
      <c r="W25" s="115"/>
      <c r="X25" s="115"/>
      <c r="Y25" s="115"/>
      <c r="Z25" s="115"/>
      <c r="AA25" s="115"/>
    </row>
    <row r="26" spans="1:27" x14ac:dyDescent="0.35">
      <c r="A26" s="66"/>
      <c r="B26" s="66"/>
      <c r="C26" s="66"/>
      <c r="D26" s="71">
        <f>+Q32</f>
        <v>2.5</v>
      </c>
      <c r="E26" s="71">
        <f>+Q33</f>
        <v>6.3</v>
      </c>
      <c r="F26" s="71">
        <f>+Q34</f>
        <v>2.7</v>
      </c>
      <c r="G26" s="321">
        <f>+Q35</f>
        <v>11.3</v>
      </c>
      <c r="H26" s="321">
        <f>+Q36</f>
        <v>8.4</v>
      </c>
      <c r="I26" s="321">
        <f>+Q37</f>
        <v>6</v>
      </c>
      <c r="J26" s="66"/>
      <c r="K26" s="66"/>
      <c r="L26" s="66"/>
      <c r="M26" s="66"/>
      <c r="N26" s="66"/>
      <c r="O26" s="66"/>
      <c r="P26" s="66"/>
      <c r="Q26" s="66"/>
      <c r="R26" s="66"/>
      <c r="S26" s="66"/>
      <c r="T26" s="66"/>
      <c r="U26" s="66"/>
      <c r="V26" s="66"/>
      <c r="W26" s="66"/>
      <c r="X26" s="66"/>
      <c r="Y26" s="66"/>
      <c r="Z26" s="66"/>
      <c r="AA26" s="66"/>
    </row>
    <row r="27" spans="1:27" x14ac:dyDescent="0.35">
      <c r="A27" s="66"/>
      <c r="B27" s="66"/>
      <c r="D27" s="66"/>
      <c r="E27" s="66"/>
      <c r="F27" s="66"/>
      <c r="G27" s="66"/>
      <c r="H27" s="66"/>
      <c r="I27" s="66"/>
      <c r="J27" s="66"/>
      <c r="K27" s="66"/>
      <c r="L27" s="66"/>
      <c r="M27" s="66"/>
      <c r="N27" s="66"/>
      <c r="P27" s="66"/>
      <c r="Q27" s="66"/>
      <c r="R27" s="66"/>
      <c r="S27" s="66"/>
      <c r="T27" s="66"/>
      <c r="U27" s="66"/>
      <c r="V27" s="66"/>
      <c r="W27" s="66"/>
      <c r="X27" s="66"/>
      <c r="Y27" s="66"/>
      <c r="Z27" s="66"/>
      <c r="AA27" s="66"/>
    </row>
    <row r="28" spans="1:27" x14ac:dyDescent="0.35">
      <c r="A28" s="66"/>
      <c r="B28" s="66"/>
      <c r="C28" s="66"/>
      <c r="D28" s="66"/>
      <c r="E28" s="66"/>
      <c r="F28" s="66"/>
      <c r="G28" s="66"/>
      <c r="H28" s="66"/>
      <c r="I28" s="66"/>
      <c r="J28" s="66"/>
      <c r="K28" s="66"/>
      <c r="L28" s="66"/>
      <c r="M28" s="66"/>
      <c r="N28" s="66"/>
      <c r="O28" s="43"/>
      <c r="P28" s="66"/>
      <c r="Q28" s="66"/>
      <c r="R28" s="66"/>
      <c r="S28" s="66"/>
      <c r="T28" s="66"/>
      <c r="U28" s="66"/>
      <c r="V28" s="66"/>
      <c r="W28" s="66"/>
      <c r="X28" s="66"/>
      <c r="Y28" s="66"/>
      <c r="Z28" s="66"/>
      <c r="AA28" s="66"/>
    </row>
    <row r="29" spans="1:27" x14ac:dyDescent="0.35">
      <c r="A29" s="66"/>
      <c r="B29" s="543"/>
      <c r="C29" s="650" t="s">
        <v>1074</v>
      </c>
      <c r="D29" s="543"/>
      <c r="E29" s="543"/>
      <c r="F29" s="543"/>
      <c r="G29" s="543"/>
      <c r="H29" s="543"/>
      <c r="I29" s="543"/>
      <c r="J29" s="543"/>
      <c r="K29" s="543"/>
      <c r="L29" s="543"/>
      <c r="M29" s="543"/>
      <c r="N29" s="543"/>
      <c r="O29" s="543"/>
      <c r="P29" s="543"/>
      <c r="Q29" s="543"/>
      <c r="R29" s="543"/>
      <c r="S29" s="543"/>
      <c r="T29" s="543"/>
      <c r="U29" s="66"/>
      <c r="V29" s="66"/>
      <c r="W29" s="66"/>
      <c r="X29" s="66"/>
      <c r="Y29" s="66"/>
      <c r="Z29" s="66"/>
      <c r="AA29" s="66"/>
    </row>
    <row r="30" spans="1:27" x14ac:dyDescent="0.35">
      <c r="A30" s="66"/>
      <c r="B30" s="543"/>
      <c r="C30" s="543"/>
      <c r="D30" s="543"/>
      <c r="E30" s="543"/>
      <c r="F30" s="543"/>
      <c r="G30" s="543"/>
      <c r="H30" s="543"/>
      <c r="I30" s="543"/>
      <c r="J30" s="543"/>
      <c r="K30" s="543"/>
      <c r="L30" s="543"/>
      <c r="M30" s="543"/>
      <c r="N30" s="543"/>
      <c r="O30" s="543"/>
      <c r="P30" s="543"/>
      <c r="Q30" s="543"/>
      <c r="R30" s="543"/>
      <c r="S30" s="543"/>
      <c r="T30" s="543"/>
      <c r="U30" s="66"/>
      <c r="V30" s="66"/>
      <c r="W30" s="66"/>
      <c r="X30" s="66"/>
      <c r="Y30" s="66"/>
      <c r="Z30" s="66"/>
      <c r="AA30" s="66"/>
    </row>
    <row r="31" spans="1:27" x14ac:dyDescent="0.35">
      <c r="A31" s="66"/>
      <c r="B31" s="543"/>
      <c r="C31" s="543"/>
      <c r="D31" s="543" t="s">
        <v>0</v>
      </c>
      <c r="E31" s="543" t="s">
        <v>1</v>
      </c>
      <c r="F31" s="543" t="s">
        <v>2</v>
      </c>
      <c r="G31" s="543" t="s">
        <v>3</v>
      </c>
      <c r="H31" s="543" t="s">
        <v>4</v>
      </c>
      <c r="I31" s="543" t="s">
        <v>5</v>
      </c>
      <c r="J31" s="543" t="s">
        <v>6</v>
      </c>
      <c r="K31" s="543" t="s">
        <v>7</v>
      </c>
      <c r="L31" s="543" t="s">
        <v>8</v>
      </c>
      <c r="M31" s="543" t="s">
        <v>9</v>
      </c>
      <c r="N31" s="543" t="s">
        <v>10</v>
      </c>
      <c r="O31" s="543" t="s">
        <v>11</v>
      </c>
      <c r="P31" s="543" t="s">
        <v>12</v>
      </c>
      <c r="Q31" s="543" t="s">
        <v>1059</v>
      </c>
      <c r="R31" s="543"/>
      <c r="S31" s="543"/>
      <c r="T31" s="543"/>
      <c r="U31" s="66"/>
      <c r="V31" s="66"/>
      <c r="W31" s="66"/>
      <c r="X31" s="66"/>
      <c r="Y31" s="66"/>
      <c r="Z31" s="66"/>
      <c r="AA31" s="66"/>
    </row>
    <row r="32" spans="1:27" x14ac:dyDescent="0.35">
      <c r="A32" s="66"/>
      <c r="B32" s="543"/>
      <c r="C32" s="626" t="s">
        <v>1061</v>
      </c>
      <c r="D32" s="626">
        <v>1</v>
      </c>
      <c r="E32" s="626" t="s">
        <v>732</v>
      </c>
      <c r="F32" s="626">
        <v>1</v>
      </c>
      <c r="G32" s="626">
        <v>2</v>
      </c>
      <c r="H32" s="626" t="s">
        <v>732</v>
      </c>
      <c r="I32" s="626" t="s">
        <v>732</v>
      </c>
      <c r="J32" s="626" t="s">
        <v>732</v>
      </c>
      <c r="K32" s="626" t="s">
        <v>732</v>
      </c>
      <c r="L32" s="626">
        <v>2</v>
      </c>
      <c r="M32" s="626">
        <v>14</v>
      </c>
      <c r="N32" s="626">
        <v>5</v>
      </c>
      <c r="O32" s="626" t="s">
        <v>732</v>
      </c>
      <c r="P32" s="626">
        <f t="shared" ref="P32:P37" si="2">SUM(D32:O32)</f>
        <v>25</v>
      </c>
      <c r="Q32" s="626">
        <f>+P32/10</f>
        <v>2.5</v>
      </c>
      <c r="R32" s="543"/>
      <c r="S32" s="543"/>
      <c r="T32" s="543"/>
      <c r="U32" s="66"/>
      <c r="V32" s="66"/>
      <c r="W32" s="66"/>
      <c r="X32" s="66"/>
      <c r="Y32" s="66"/>
      <c r="Z32" s="66"/>
      <c r="AA32" s="66"/>
    </row>
    <row r="33" spans="1:27" x14ac:dyDescent="0.35">
      <c r="A33" s="66"/>
      <c r="B33" s="543"/>
      <c r="C33" s="626" t="s">
        <v>1062</v>
      </c>
      <c r="D33" s="626">
        <v>2</v>
      </c>
      <c r="E33" s="626">
        <v>1</v>
      </c>
      <c r="F33" s="626">
        <v>5</v>
      </c>
      <c r="G33" s="626">
        <v>5</v>
      </c>
      <c r="H33" s="626" t="s">
        <v>732</v>
      </c>
      <c r="I33" s="626" t="s">
        <v>732</v>
      </c>
      <c r="J33" s="626" t="s">
        <v>732</v>
      </c>
      <c r="K33" s="626" t="s">
        <v>732</v>
      </c>
      <c r="L33" s="626">
        <v>5</v>
      </c>
      <c r="M33" s="626">
        <v>34</v>
      </c>
      <c r="N33" s="626">
        <v>7</v>
      </c>
      <c r="O33" s="626">
        <v>4</v>
      </c>
      <c r="P33" s="626">
        <f t="shared" si="2"/>
        <v>63</v>
      </c>
      <c r="Q33" s="626">
        <f>+P33/10</f>
        <v>6.3</v>
      </c>
      <c r="R33" s="543"/>
      <c r="S33" s="543"/>
      <c r="T33" s="543"/>
      <c r="U33" s="66"/>
      <c r="V33" s="66"/>
      <c r="W33" s="66"/>
      <c r="X33" s="66"/>
      <c r="Y33" s="66"/>
      <c r="Z33" s="66"/>
      <c r="AA33" s="66"/>
    </row>
    <row r="34" spans="1:27" x14ac:dyDescent="0.35">
      <c r="A34" s="66"/>
      <c r="B34" s="543"/>
      <c r="C34" s="626" t="s">
        <v>1063</v>
      </c>
      <c r="D34" s="626" t="s">
        <v>732</v>
      </c>
      <c r="E34" s="626">
        <v>1</v>
      </c>
      <c r="F34" s="626">
        <v>5</v>
      </c>
      <c r="G34" s="626">
        <v>1</v>
      </c>
      <c r="H34" s="626" t="s">
        <v>732</v>
      </c>
      <c r="I34" s="626" t="s">
        <v>732</v>
      </c>
      <c r="J34" s="626" t="s">
        <v>732</v>
      </c>
      <c r="K34" s="626" t="s">
        <v>732</v>
      </c>
      <c r="L34" s="626">
        <v>2</v>
      </c>
      <c r="M34" s="626">
        <v>12</v>
      </c>
      <c r="N34" s="626">
        <v>5</v>
      </c>
      <c r="O34" s="626">
        <v>1</v>
      </c>
      <c r="P34" s="626">
        <f t="shared" si="2"/>
        <v>27</v>
      </c>
      <c r="Q34" s="626">
        <f>+P34/10</f>
        <v>2.7</v>
      </c>
      <c r="R34" s="543"/>
      <c r="S34" s="543"/>
      <c r="T34" s="543"/>
      <c r="U34" s="66"/>
      <c r="V34" s="66"/>
      <c r="W34" s="66"/>
      <c r="X34" s="66"/>
      <c r="Y34" s="66"/>
      <c r="Z34" s="66"/>
      <c r="AA34" s="66"/>
    </row>
    <row r="35" spans="1:27" x14ac:dyDescent="0.35">
      <c r="A35" s="66"/>
      <c r="B35" s="752"/>
      <c r="C35" s="626" t="s">
        <v>1064</v>
      </c>
      <c r="D35" s="626">
        <v>5</v>
      </c>
      <c r="E35" s="626">
        <v>4</v>
      </c>
      <c r="F35" s="626">
        <v>16</v>
      </c>
      <c r="G35" s="626">
        <v>3</v>
      </c>
      <c r="H35" s="753" t="s">
        <v>14</v>
      </c>
      <c r="I35" s="753" t="s">
        <v>14</v>
      </c>
      <c r="J35" s="753" t="s">
        <v>14</v>
      </c>
      <c r="K35" s="753" t="s">
        <v>14</v>
      </c>
      <c r="L35" s="626">
        <v>7</v>
      </c>
      <c r="M35" s="626">
        <v>55</v>
      </c>
      <c r="N35" s="626">
        <v>16</v>
      </c>
      <c r="O35" s="626">
        <v>7</v>
      </c>
      <c r="P35" s="626">
        <f t="shared" si="2"/>
        <v>113</v>
      </c>
      <c r="Q35" s="626">
        <f>+P35/10</f>
        <v>11.3</v>
      </c>
      <c r="R35" s="752"/>
      <c r="S35" s="752"/>
      <c r="T35" s="752"/>
      <c r="U35" s="115"/>
      <c r="V35" s="66"/>
      <c r="W35" s="66"/>
      <c r="X35" s="66"/>
      <c r="Y35" s="66"/>
      <c r="Z35" s="66"/>
      <c r="AA35" s="66"/>
    </row>
    <row r="36" spans="1:27" x14ac:dyDescent="0.35">
      <c r="A36" s="66"/>
      <c r="B36" s="752"/>
      <c r="C36" s="752" t="s">
        <v>1065</v>
      </c>
      <c r="D36" s="752">
        <v>3</v>
      </c>
      <c r="E36" s="752">
        <v>6</v>
      </c>
      <c r="F36" s="752">
        <v>16</v>
      </c>
      <c r="G36" s="752">
        <v>1</v>
      </c>
      <c r="H36" s="754" t="s">
        <v>14</v>
      </c>
      <c r="I36" s="754" t="s">
        <v>14</v>
      </c>
      <c r="J36" s="754" t="s">
        <v>14</v>
      </c>
      <c r="K36" s="754" t="s">
        <v>14</v>
      </c>
      <c r="L36" s="752">
        <v>14</v>
      </c>
      <c r="M36" s="752">
        <v>35</v>
      </c>
      <c r="N36" s="752">
        <v>6</v>
      </c>
      <c r="O36" s="752">
        <v>3</v>
      </c>
      <c r="P36" s="543">
        <f t="shared" si="2"/>
        <v>84</v>
      </c>
      <c r="Q36" s="543">
        <f>+P36/10</f>
        <v>8.4</v>
      </c>
      <c r="R36" s="752"/>
      <c r="S36" s="752"/>
      <c r="T36" s="752"/>
      <c r="U36" s="115"/>
      <c r="V36" s="66"/>
      <c r="W36" s="66"/>
      <c r="X36" s="66"/>
      <c r="Y36" s="66"/>
      <c r="Z36" s="66"/>
      <c r="AA36" s="66"/>
    </row>
    <row r="37" spans="1:27" x14ac:dyDescent="0.35">
      <c r="A37" s="66"/>
      <c r="B37" s="752"/>
      <c r="C37" s="752" t="s">
        <v>1066</v>
      </c>
      <c r="D37" s="754">
        <f>+SUM(D56:H61)</f>
        <v>5</v>
      </c>
      <c r="E37" s="754" t="s">
        <v>14</v>
      </c>
      <c r="F37" s="752">
        <v>1</v>
      </c>
      <c r="G37" s="752">
        <v>1</v>
      </c>
      <c r="H37" s="754" t="s">
        <v>14</v>
      </c>
      <c r="I37" s="754" t="s">
        <v>14</v>
      </c>
      <c r="J37" s="754" t="s">
        <v>14</v>
      </c>
      <c r="K37" s="754">
        <f>+SUM(K55:K60)</f>
        <v>0</v>
      </c>
      <c r="L37" s="754">
        <f>+SUM(L55:L60)</f>
        <v>5</v>
      </c>
      <c r="M37" s="754">
        <f>+SUM(M55:M60)</f>
        <v>20</v>
      </c>
      <c r="N37" s="754">
        <f>+SUM(N55:N60)</f>
        <v>4</v>
      </c>
      <c r="O37" s="754">
        <f>+SUM(O55:O60)</f>
        <v>0</v>
      </c>
      <c r="P37" s="543">
        <f t="shared" si="2"/>
        <v>36</v>
      </c>
      <c r="Q37" s="752">
        <f>+P37/6</f>
        <v>6</v>
      </c>
      <c r="R37" s="752"/>
      <c r="S37" s="752"/>
      <c r="T37" s="752"/>
      <c r="U37" s="115"/>
      <c r="V37" s="66"/>
      <c r="W37" s="66"/>
      <c r="X37" s="66"/>
      <c r="Y37" s="66"/>
      <c r="Z37" s="66"/>
      <c r="AA37" s="66"/>
    </row>
    <row r="38" spans="1:27" x14ac:dyDescent="0.35">
      <c r="A38" s="66"/>
      <c r="B38" s="752" t="s">
        <v>250</v>
      </c>
      <c r="C38" s="752" t="s">
        <v>1073</v>
      </c>
      <c r="D38" s="755">
        <f>+SUM(D33:D35)/30</f>
        <v>0.23333333333333334</v>
      </c>
      <c r="E38" s="755">
        <f t="shared" ref="E38:O38" si="3">+SUM(E33:E35)/30</f>
        <v>0.2</v>
      </c>
      <c r="F38" s="755">
        <f t="shared" si="3"/>
        <v>0.8666666666666667</v>
      </c>
      <c r="G38" s="755">
        <f t="shared" si="3"/>
        <v>0.3</v>
      </c>
      <c r="H38" s="755">
        <f t="shared" si="3"/>
        <v>0</v>
      </c>
      <c r="I38" s="755">
        <f t="shared" si="3"/>
        <v>0</v>
      </c>
      <c r="J38" s="755">
        <f t="shared" si="3"/>
        <v>0</v>
      </c>
      <c r="K38" s="755">
        <f t="shared" si="3"/>
        <v>0</v>
      </c>
      <c r="L38" s="755">
        <f t="shared" si="3"/>
        <v>0.46666666666666667</v>
      </c>
      <c r="M38" s="755">
        <f t="shared" si="3"/>
        <v>3.3666666666666667</v>
      </c>
      <c r="N38" s="755">
        <f t="shared" si="3"/>
        <v>0.93333333333333335</v>
      </c>
      <c r="O38" s="755">
        <f t="shared" si="3"/>
        <v>0.4</v>
      </c>
      <c r="P38" s="543"/>
      <c r="Q38" s="752"/>
      <c r="R38" s="752"/>
      <c r="S38" s="752"/>
      <c r="T38" s="752"/>
      <c r="U38" s="115"/>
      <c r="V38" s="66"/>
      <c r="W38" s="66"/>
      <c r="X38" s="66"/>
      <c r="Y38" s="66"/>
      <c r="Z38" s="66"/>
      <c r="AA38" s="66"/>
    </row>
    <row r="39" spans="1:27" x14ac:dyDescent="0.35">
      <c r="A39" s="66"/>
      <c r="B39" s="752" t="s">
        <v>250</v>
      </c>
      <c r="C39" s="752" t="s">
        <v>1068</v>
      </c>
      <c r="D39" s="755">
        <f>+SUM(D36:D37)/16</f>
        <v>0.5</v>
      </c>
      <c r="E39" s="755">
        <f t="shared" ref="E39:O39" si="4">+SUM(E36:E37)/16</f>
        <v>0.375</v>
      </c>
      <c r="F39" s="755">
        <f t="shared" si="4"/>
        <v>1.0625</v>
      </c>
      <c r="G39" s="755">
        <f t="shared" si="4"/>
        <v>0.125</v>
      </c>
      <c r="H39" s="755">
        <f t="shared" si="4"/>
        <v>0</v>
      </c>
      <c r="I39" s="755">
        <f t="shared" si="4"/>
        <v>0</v>
      </c>
      <c r="J39" s="755">
        <f t="shared" si="4"/>
        <v>0</v>
      </c>
      <c r="K39" s="755">
        <f t="shared" si="4"/>
        <v>0</v>
      </c>
      <c r="L39" s="755">
        <f t="shared" si="4"/>
        <v>1.1875</v>
      </c>
      <c r="M39" s="755">
        <f t="shared" si="4"/>
        <v>3.4375</v>
      </c>
      <c r="N39" s="755">
        <f t="shared" si="4"/>
        <v>0.625</v>
      </c>
      <c r="O39" s="755">
        <f t="shared" si="4"/>
        <v>0.1875</v>
      </c>
      <c r="P39" s="543"/>
      <c r="Q39" s="752"/>
      <c r="R39" s="752"/>
      <c r="S39" s="752"/>
      <c r="T39" s="752"/>
      <c r="U39" s="115"/>
      <c r="V39" s="66"/>
      <c r="W39" s="66"/>
      <c r="X39" s="66"/>
      <c r="Y39" s="66"/>
      <c r="Z39" s="66"/>
      <c r="AA39" s="66"/>
    </row>
    <row r="40" spans="1:27" x14ac:dyDescent="0.35">
      <c r="A40" s="66"/>
      <c r="B40" s="752"/>
      <c r="C40" s="752"/>
      <c r="D40" s="754"/>
      <c r="E40" s="754"/>
      <c r="F40" s="752"/>
      <c r="G40" s="752"/>
      <c r="H40" s="754"/>
      <c r="I40" s="754"/>
      <c r="J40" s="754"/>
      <c r="K40" s="754"/>
      <c r="L40" s="752"/>
      <c r="M40" s="752"/>
      <c r="N40" s="752"/>
      <c r="O40" s="754"/>
      <c r="P40" s="543"/>
      <c r="Q40" s="752"/>
      <c r="R40" s="752"/>
      <c r="S40" s="752"/>
      <c r="T40" s="752"/>
      <c r="U40" s="115"/>
      <c r="V40" s="66"/>
      <c r="W40" s="66"/>
      <c r="X40" s="66"/>
      <c r="Y40" s="66"/>
      <c r="Z40" s="66"/>
      <c r="AA40" s="66"/>
    </row>
    <row r="41" spans="1:27" x14ac:dyDescent="0.35">
      <c r="A41" s="66"/>
      <c r="B41" s="543"/>
      <c r="C41" s="752" t="s">
        <v>12</v>
      </c>
      <c r="D41" s="543">
        <f>SUM(D32:D37)</f>
        <v>16</v>
      </c>
      <c r="E41" s="543">
        <f t="shared" ref="E41:O41" si="5">SUM(E32:E37)</f>
        <v>12</v>
      </c>
      <c r="F41" s="543">
        <f t="shared" si="5"/>
        <v>44</v>
      </c>
      <c r="G41" s="543">
        <f t="shared" si="5"/>
        <v>13</v>
      </c>
      <c r="H41" s="543">
        <f t="shared" si="5"/>
        <v>0</v>
      </c>
      <c r="I41" s="543">
        <f t="shared" si="5"/>
        <v>0</v>
      </c>
      <c r="J41" s="543">
        <f t="shared" si="5"/>
        <v>0</v>
      </c>
      <c r="K41" s="543">
        <f t="shared" si="5"/>
        <v>0</v>
      </c>
      <c r="L41" s="543">
        <f t="shared" si="5"/>
        <v>35</v>
      </c>
      <c r="M41" s="543">
        <f t="shared" si="5"/>
        <v>170</v>
      </c>
      <c r="N41" s="543">
        <f t="shared" si="5"/>
        <v>43</v>
      </c>
      <c r="O41" s="543">
        <f t="shared" si="5"/>
        <v>15</v>
      </c>
      <c r="P41" s="543">
        <f>SUM(P32:P37)</f>
        <v>348</v>
      </c>
      <c r="Q41" s="543">
        <f>SUM(D41:O41)</f>
        <v>348</v>
      </c>
      <c r="R41" s="543"/>
      <c r="S41" s="543"/>
      <c r="T41" s="543"/>
      <c r="U41" s="66"/>
      <c r="V41" s="66"/>
      <c r="W41" s="66"/>
      <c r="X41" s="66"/>
      <c r="Y41" s="66"/>
      <c r="Z41" s="66"/>
      <c r="AA41" s="66"/>
    </row>
    <row r="42" spans="1:27" x14ac:dyDescent="0.35">
      <c r="A42" s="66"/>
      <c r="B42" s="543"/>
      <c r="C42" s="543"/>
      <c r="D42" s="543"/>
      <c r="E42" s="543"/>
      <c r="F42" s="543"/>
      <c r="G42" s="543"/>
      <c r="H42" s="543"/>
      <c r="I42" s="543"/>
      <c r="J42" s="543"/>
      <c r="K42" s="543"/>
      <c r="L42" s="543"/>
      <c r="M42" s="543"/>
      <c r="N42" s="543"/>
      <c r="O42" s="543"/>
      <c r="P42" s="543"/>
      <c r="Q42" s="543"/>
      <c r="R42" s="543"/>
      <c r="S42" s="543"/>
      <c r="T42" s="543"/>
      <c r="U42" s="66"/>
      <c r="V42" s="66"/>
      <c r="W42" s="66"/>
      <c r="X42" s="66"/>
      <c r="Y42" s="66"/>
      <c r="Z42" s="66"/>
      <c r="AA42" s="66"/>
    </row>
    <row r="43" spans="1:27" x14ac:dyDescent="0.35">
      <c r="A43" s="66"/>
      <c r="B43" s="543"/>
      <c r="C43" s="543"/>
      <c r="D43" s="543"/>
      <c r="E43" s="543"/>
      <c r="F43" s="543"/>
      <c r="G43" s="543"/>
      <c r="H43" s="543"/>
      <c r="I43" s="543"/>
      <c r="J43" s="543"/>
      <c r="K43" s="543"/>
      <c r="L43" s="543"/>
      <c r="M43" s="543"/>
      <c r="N43" s="543"/>
      <c r="O43" s="543"/>
      <c r="P43" s="543"/>
      <c r="Q43" s="543"/>
      <c r="R43" s="543"/>
      <c r="S43" s="543"/>
      <c r="T43" s="543"/>
      <c r="U43" s="66"/>
      <c r="V43" s="66"/>
      <c r="W43" s="66"/>
      <c r="X43" s="66"/>
      <c r="Y43" s="66"/>
      <c r="Z43" s="66"/>
      <c r="AA43" s="66"/>
    </row>
    <row r="44" spans="1:27" x14ac:dyDescent="0.35">
      <c r="A44" s="66"/>
      <c r="B44" s="604">
        <v>1995</v>
      </c>
      <c r="C44" s="604"/>
      <c r="D44" s="604">
        <v>1</v>
      </c>
      <c r="E44" s="756" t="s">
        <v>14</v>
      </c>
      <c r="F44" s="604">
        <v>1</v>
      </c>
      <c r="G44" s="756" t="s">
        <v>14</v>
      </c>
      <c r="H44" s="756" t="s">
        <v>14</v>
      </c>
      <c r="I44" s="756" t="s">
        <v>14</v>
      </c>
      <c r="J44" s="756" t="s">
        <v>14</v>
      </c>
      <c r="K44" s="756" t="s">
        <v>14</v>
      </c>
      <c r="L44" s="756" t="s">
        <v>14</v>
      </c>
      <c r="M44" s="604">
        <v>3</v>
      </c>
      <c r="N44" s="604">
        <v>2</v>
      </c>
      <c r="O44" s="756" t="s">
        <v>14</v>
      </c>
      <c r="P44" s="604">
        <f t="shared" ref="P44:P61" si="6">SUM(D44:O44)</f>
        <v>7</v>
      </c>
      <c r="Q44" s="604"/>
      <c r="R44" s="604" t="s">
        <v>553</v>
      </c>
      <c r="S44" s="604" t="s">
        <v>165</v>
      </c>
      <c r="T44" s="543"/>
      <c r="U44" s="66"/>
      <c r="V44" s="66"/>
      <c r="W44" s="66"/>
      <c r="X44" s="66"/>
      <c r="Y44" s="66"/>
      <c r="Z44" s="66"/>
      <c r="AA44" s="66"/>
    </row>
    <row r="45" spans="1:27" x14ac:dyDescent="0.35">
      <c r="A45" s="66"/>
      <c r="B45" s="604">
        <v>1996</v>
      </c>
      <c r="C45" s="604"/>
      <c r="D45" s="756" t="s">
        <v>14</v>
      </c>
      <c r="E45" s="756" t="s">
        <v>14</v>
      </c>
      <c r="F45" s="604">
        <v>2</v>
      </c>
      <c r="G45" s="756" t="s">
        <v>14</v>
      </c>
      <c r="H45" s="756" t="s">
        <v>14</v>
      </c>
      <c r="I45" s="756" t="s">
        <v>14</v>
      </c>
      <c r="J45" s="756" t="s">
        <v>14</v>
      </c>
      <c r="K45" s="756" t="s">
        <v>14</v>
      </c>
      <c r="L45" s="604">
        <v>1</v>
      </c>
      <c r="M45" s="604">
        <v>2</v>
      </c>
      <c r="N45" s="604">
        <v>1</v>
      </c>
      <c r="O45" s="604">
        <v>1</v>
      </c>
      <c r="P45" s="604">
        <f t="shared" si="6"/>
        <v>7</v>
      </c>
      <c r="Q45" s="604"/>
      <c r="R45" s="604" t="s">
        <v>803</v>
      </c>
      <c r="S45" s="604">
        <f>+SUM(K45:O45)+SUM(D46:H46)</f>
        <v>10</v>
      </c>
      <c r="T45" s="543"/>
      <c r="U45" s="66"/>
      <c r="V45" s="66"/>
      <c r="W45" s="66"/>
      <c r="X45" s="66"/>
      <c r="Y45" s="66"/>
      <c r="Z45" s="66"/>
      <c r="AA45" s="66"/>
    </row>
    <row r="46" spans="1:27" x14ac:dyDescent="0.35">
      <c r="A46" s="66"/>
      <c r="B46" s="604">
        <v>1997</v>
      </c>
      <c r="C46" s="604"/>
      <c r="D46" s="604">
        <v>1</v>
      </c>
      <c r="E46" s="604">
        <v>1</v>
      </c>
      <c r="F46" s="604">
        <v>3</v>
      </c>
      <c r="G46" s="756" t="s">
        <v>14</v>
      </c>
      <c r="H46" s="756" t="s">
        <v>14</v>
      </c>
      <c r="I46" s="756" t="s">
        <v>14</v>
      </c>
      <c r="J46" s="756" t="s">
        <v>14</v>
      </c>
      <c r="K46" s="756" t="s">
        <v>14</v>
      </c>
      <c r="L46" s="604">
        <v>2</v>
      </c>
      <c r="M46" s="604">
        <v>2</v>
      </c>
      <c r="N46" s="604">
        <v>1</v>
      </c>
      <c r="O46" s="604">
        <v>1</v>
      </c>
      <c r="P46" s="604">
        <f t="shared" si="6"/>
        <v>11</v>
      </c>
      <c r="Q46" s="604"/>
      <c r="R46" s="604" t="s">
        <v>804</v>
      </c>
      <c r="S46" s="604">
        <f t="shared" ref="S46:S61" si="7">+SUM(K46:O46)+SUM(D47:H47)</f>
        <v>13</v>
      </c>
      <c r="T46" s="543"/>
      <c r="U46" s="66"/>
      <c r="V46" s="66"/>
      <c r="W46" s="66"/>
      <c r="X46" s="66"/>
      <c r="Y46" s="66"/>
      <c r="Z46" s="66"/>
      <c r="AA46" s="66"/>
    </row>
    <row r="47" spans="1:27" x14ac:dyDescent="0.35">
      <c r="A47" s="66"/>
      <c r="B47" s="604">
        <v>1998</v>
      </c>
      <c r="C47" s="604"/>
      <c r="D47" s="604">
        <v>1</v>
      </c>
      <c r="E47" s="604">
        <v>3</v>
      </c>
      <c r="F47" s="604">
        <v>3</v>
      </c>
      <c r="G47" s="756" t="s">
        <v>14</v>
      </c>
      <c r="H47" s="756" t="s">
        <v>14</v>
      </c>
      <c r="I47" s="756" t="s">
        <v>14</v>
      </c>
      <c r="J47" s="756" t="s">
        <v>14</v>
      </c>
      <c r="K47" s="756" t="s">
        <v>14</v>
      </c>
      <c r="L47" s="604">
        <v>1</v>
      </c>
      <c r="M47" s="604">
        <v>4</v>
      </c>
      <c r="N47" s="604">
        <v>1</v>
      </c>
      <c r="O47" s="604">
        <v>1</v>
      </c>
      <c r="P47" s="604">
        <f t="shared" si="6"/>
        <v>14</v>
      </c>
      <c r="Q47" s="604"/>
      <c r="R47" s="604" t="s">
        <v>805</v>
      </c>
      <c r="S47" s="604">
        <f t="shared" si="7"/>
        <v>10</v>
      </c>
      <c r="T47" s="543"/>
      <c r="U47" s="66"/>
      <c r="V47" s="66"/>
      <c r="W47" s="66"/>
      <c r="X47" s="66"/>
      <c r="Y47" s="66"/>
      <c r="Z47" s="66"/>
      <c r="AA47" s="66"/>
    </row>
    <row r="48" spans="1:27" x14ac:dyDescent="0.35">
      <c r="A48" s="66"/>
      <c r="B48" s="604">
        <v>1999</v>
      </c>
      <c r="C48" s="604"/>
      <c r="D48" s="604">
        <v>1</v>
      </c>
      <c r="E48" s="604">
        <v>1</v>
      </c>
      <c r="F48" s="604">
        <v>1</v>
      </c>
      <c r="G48" s="756" t="s">
        <v>14</v>
      </c>
      <c r="H48" s="756" t="s">
        <v>14</v>
      </c>
      <c r="I48" s="756" t="s">
        <v>14</v>
      </c>
      <c r="J48" s="756" t="s">
        <v>14</v>
      </c>
      <c r="K48" s="756" t="s">
        <v>14</v>
      </c>
      <c r="L48" s="604">
        <v>1</v>
      </c>
      <c r="M48" s="604">
        <v>1</v>
      </c>
      <c r="N48" s="756" t="s">
        <v>14</v>
      </c>
      <c r="O48" s="756" t="s">
        <v>14</v>
      </c>
      <c r="P48" s="604">
        <f t="shared" si="6"/>
        <v>5</v>
      </c>
      <c r="Q48" s="604"/>
      <c r="R48" s="604" t="s">
        <v>806</v>
      </c>
      <c r="S48" s="604">
        <f t="shared" si="7"/>
        <v>6</v>
      </c>
      <c r="T48" s="543"/>
      <c r="U48" s="66"/>
      <c r="V48" s="66"/>
      <c r="W48" s="66"/>
      <c r="X48" s="66"/>
      <c r="Y48" s="66"/>
      <c r="Z48" s="66"/>
      <c r="AA48" s="66"/>
    </row>
    <row r="49" spans="1:27" x14ac:dyDescent="0.35">
      <c r="A49" s="66"/>
      <c r="B49" s="604">
        <v>2000</v>
      </c>
      <c r="C49" s="604"/>
      <c r="D49" s="756" t="s">
        <v>14</v>
      </c>
      <c r="E49" s="756" t="s">
        <v>14</v>
      </c>
      <c r="F49" s="604">
        <v>4</v>
      </c>
      <c r="G49" s="756" t="s">
        <v>14</v>
      </c>
      <c r="H49" s="756" t="s">
        <v>14</v>
      </c>
      <c r="I49" s="756" t="s">
        <v>14</v>
      </c>
      <c r="J49" s="756" t="s">
        <v>14</v>
      </c>
      <c r="K49" s="756" t="s">
        <v>14</v>
      </c>
      <c r="L49" s="604">
        <v>2</v>
      </c>
      <c r="M49" s="604">
        <v>4</v>
      </c>
      <c r="N49" s="604">
        <v>1</v>
      </c>
      <c r="O49" s="756" t="s">
        <v>14</v>
      </c>
      <c r="P49" s="604">
        <f t="shared" si="6"/>
        <v>11</v>
      </c>
      <c r="Q49" s="604"/>
      <c r="R49" s="604" t="s">
        <v>807</v>
      </c>
      <c r="S49" s="604">
        <f t="shared" si="7"/>
        <v>8</v>
      </c>
      <c r="T49" s="543"/>
      <c r="U49" s="66"/>
      <c r="V49" s="66"/>
      <c r="W49" s="66"/>
      <c r="X49" s="66"/>
      <c r="Y49" s="66"/>
      <c r="Z49" s="66"/>
      <c r="AA49" s="66"/>
    </row>
    <row r="50" spans="1:27" x14ac:dyDescent="0.35">
      <c r="A50" s="66"/>
      <c r="B50" s="604">
        <v>2001</v>
      </c>
      <c r="C50" s="604"/>
      <c r="D50" s="756" t="s">
        <v>14</v>
      </c>
      <c r="E50" s="756" t="s">
        <v>14</v>
      </c>
      <c r="F50" s="756" t="s">
        <v>14</v>
      </c>
      <c r="G50" s="604">
        <v>1</v>
      </c>
      <c r="H50" s="756" t="s">
        <v>14</v>
      </c>
      <c r="I50" s="756" t="s">
        <v>14</v>
      </c>
      <c r="J50" s="756" t="s">
        <v>14</v>
      </c>
      <c r="K50" s="756" t="s">
        <v>14</v>
      </c>
      <c r="L50" s="604">
        <v>1</v>
      </c>
      <c r="M50" s="604">
        <v>5</v>
      </c>
      <c r="N50" s="756" t="s">
        <v>14</v>
      </c>
      <c r="O50" s="756" t="s">
        <v>14</v>
      </c>
      <c r="P50" s="604">
        <f t="shared" si="6"/>
        <v>7</v>
      </c>
      <c r="Q50" s="604"/>
      <c r="R50" s="604" t="s">
        <v>367</v>
      </c>
      <c r="S50" s="604">
        <f t="shared" si="7"/>
        <v>6</v>
      </c>
      <c r="T50" s="543"/>
      <c r="U50" s="66"/>
      <c r="V50" s="66"/>
      <c r="W50" s="66"/>
      <c r="X50" s="66"/>
      <c r="Y50" s="66"/>
      <c r="Z50" s="66"/>
      <c r="AA50" s="66"/>
    </row>
    <row r="51" spans="1:27" x14ac:dyDescent="0.35">
      <c r="A51" s="66"/>
      <c r="B51" s="604">
        <v>2002</v>
      </c>
      <c r="C51" s="604"/>
      <c r="D51" s="756" t="s">
        <v>14</v>
      </c>
      <c r="E51" s="756" t="s">
        <v>14</v>
      </c>
      <c r="F51" s="756" t="s">
        <v>14</v>
      </c>
      <c r="G51" s="756" t="s">
        <v>14</v>
      </c>
      <c r="H51" s="756" t="s">
        <v>14</v>
      </c>
      <c r="I51" s="756" t="s">
        <v>14</v>
      </c>
      <c r="J51" s="756" t="s">
        <v>14</v>
      </c>
      <c r="K51" s="756" t="s">
        <v>14</v>
      </c>
      <c r="L51" s="604">
        <v>4</v>
      </c>
      <c r="M51" s="604">
        <v>7</v>
      </c>
      <c r="N51" s="756" t="s">
        <v>14</v>
      </c>
      <c r="O51" s="756" t="s">
        <v>14</v>
      </c>
      <c r="P51" s="604">
        <f t="shared" si="6"/>
        <v>11</v>
      </c>
      <c r="Q51" s="604"/>
      <c r="R51" s="604" t="s">
        <v>368</v>
      </c>
      <c r="S51" s="604">
        <f t="shared" si="7"/>
        <v>13</v>
      </c>
      <c r="T51" s="543"/>
      <c r="U51" s="66"/>
      <c r="V51" s="66"/>
      <c r="W51" s="66"/>
      <c r="X51" s="66"/>
      <c r="Y51" s="66"/>
      <c r="Z51" s="66"/>
      <c r="AA51" s="66"/>
    </row>
    <row r="52" spans="1:27" x14ac:dyDescent="0.35">
      <c r="A52" s="66"/>
      <c r="B52" s="604">
        <v>2003</v>
      </c>
      <c r="C52" s="604"/>
      <c r="D52" s="756" t="s">
        <v>14</v>
      </c>
      <c r="E52" s="604">
        <v>1</v>
      </c>
      <c r="F52" s="604">
        <v>1</v>
      </c>
      <c r="G52" s="756" t="s">
        <v>14</v>
      </c>
      <c r="H52" s="756" t="s">
        <v>14</v>
      </c>
      <c r="I52" s="756" t="s">
        <v>14</v>
      </c>
      <c r="J52" s="756" t="s">
        <v>14</v>
      </c>
      <c r="K52" s="756" t="s">
        <v>14</v>
      </c>
      <c r="L52" s="604">
        <v>1</v>
      </c>
      <c r="M52" s="604">
        <v>3</v>
      </c>
      <c r="N52" s="756" t="s">
        <v>14</v>
      </c>
      <c r="O52" s="756" t="s">
        <v>14</v>
      </c>
      <c r="P52" s="604">
        <f t="shared" si="6"/>
        <v>6</v>
      </c>
      <c r="Q52" s="604"/>
      <c r="R52" s="604" t="s">
        <v>369</v>
      </c>
      <c r="S52" s="604">
        <f t="shared" si="7"/>
        <v>6</v>
      </c>
      <c r="T52" s="543"/>
      <c r="U52" s="66"/>
      <c r="V52" s="66"/>
      <c r="W52" s="66"/>
      <c r="X52" s="66"/>
      <c r="Y52" s="66"/>
      <c r="Z52" s="66"/>
      <c r="AA52" s="66"/>
    </row>
    <row r="53" spans="1:27" x14ac:dyDescent="0.35">
      <c r="A53" s="66"/>
      <c r="B53" s="604">
        <v>2004</v>
      </c>
      <c r="C53" s="604"/>
      <c r="D53" s="756" t="s">
        <v>14</v>
      </c>
      <c r="E53" s="756" t="s">
        <v>14</v>
      </c>
      <c r="F53" s="604">
        <v>2</v>
      </c>
      <c r="G53" s="756" t="s">
        <v>14</v>
      </c>
      <c r="H53" s="756" t="s">
        <v>14</v>
      </c>
      <c r="I53" s="756" t="s">
        <v>14</v>
      </c>
      <c r="J53" s="756" t="s">
        <v>14</v>
      </c>
      <c r="K53" s="756" t="s">
        <v>14</v>
      </c>
      <c r="L53" s="604">
        <v>1</v>
      </c>
      <c r="M53" s="604">
        <v>3</v>
      </c>
      <c r="N53" s="604">
        <v>1</v>
      </c>
      <c r="O53" s="756" t="s">
        <v>14</v>
      </c>
      <c r="P53" s="604">
        <f t="shared" si="6"/>
        <v>7</v>
      </c>
      <c r="Q53" s="604"/>
      <c r="R53" s="604" t="s">
        <v>370</v>
      </c>
      <c r="S53" s="604">
        <f t="shared" si="7"/>
        <v>6</v>
      </c>
      <c r="T53" s="543"/>
      <c r="U53" s="66"/>
      <c r="V53" s="66"/>
      <c r="W53" s="66"/>
      <c r="X53" s="66"/>
      <c r="Y53" s="66"/>
      <c r="Z53" s="66"/>
      <c r="AA53" s="66"/>
    </row>
    <row r="54" spans="1:27" x14ac:dyDescent="0.35">
      <c r="A54" s="66"/>
      <c r="B54" s="604">
        <v>2005</v>
      </c>
      <c r="C54" s="604"/>
      <c r="D54" s="756" t="s">
        <v>14</v>
      </c>
      <c r="E54" s="756" t="s">
        <v>14</v>
      </c>
      <c r="F54" s="604">
        <v>1</v>
      </c>
      <c r="G54" s="756" t="s">
        <v>14</v>
      </c>
      <c r="H54" s="756" t="s">
        <v>14</v>
      </c>
      <c r="I54" s="756" t="s">
        <v>14</v>
      </c>
      <c r="J54" s="756" t="s">
        <v>14</v>
      </c>
      <c r="K54" s="756" t="s">
        <v>14</v>
      </c>
      <c r="L54" s="756" t="s">
        <v>14</v>
      </c>
      <c r="M54" s="604">
        <v>4</v>
      </c>
      <c r="N54" s="604">
        <v>1</v>
      </c>
      <c r="O54" s="756" t="s">
        <v>14</v>
      </c>
      <c r="P54" s="604">
        <f t="shared" si="6"/>
        <v>6</v>
      </c>
      <c r="Q54" s="604"/>
      <c r="R54" s="604" t="s">
        <v>371</v>
      </c>
      <c r="S54" s="604">
        <f t="shared" si="7"/>
        <v>6</v>
      </c>
      <c r="T54" s="543"/>
      <c r="U54" s="66"/>
      <c r="V54" s="66"/>
      <c r="W54" s="66"/>
      <c r="X54" s="66"/>
      <c r="Y54" s="66"/>
      <c r="Z54" s="66"/>
      <c r="AA54" s="66"/>
    </row>
    <row r="55" spans="1:27" x14ac:dyDescent="0.35">
      <c r="A55" s="66"/>
      <c r="B55" s="604">
        <v>2006</v>
      </c>
      <c r="C55" s="604"/>
      <c r="D55" s="756" t="s">
        <v>14</v>
      </c>
      <c r="E55" s="756" t="s">
        <v>14</v>
      </c>
      <c r="F55" s="604">
        <v>1</v>
      </c>
      <c r="G55" s="756" t="s">
        <v>14</v>
      </c>
      <c r="H55" s="756" t="s">
        <v>14</v>
      </c>
      <c r="I55" s="756" t="s">
        <v>14</v>
      </c>
      <c r="J55" s="756" t="s">
        <v>14</v>
      </c>
      <c r="K55" s="756" t="s">
        <v>14</v>
      </c>
      <c r="L55" s="756" t="s">
        <v>14</v>
      </c>
      <c r="M55" s="604">
        <v>2</v>
      </c>
      <c r="N55" s="756" t="s">
        <v>14</v>
      </c>
      <c r="O55" s="756" t="s">
        <v>14</v>
      </c>
      <c r="P55" s="604">
        <f t="shared" si="6"/>
        <v>3</v>
      </c>
      <c r="Q55" s="604"/>
      <c r="R55" s="604" t="s">
        <v>372</v>
      </c>
      <c r="S55" s="604">
        <f t="shared" si="7"/>
        <v>3</v>
      </c>
      <c r="T55" s="543"/>
      <c r="U55" s="66"/>
      <c r="V55" s="66"/>
      <c r="W55" s="66"/>
      <c r="X55" s="66"/>
      <c r="Y55" s="66"/>
      <c r="Z55" s="66"/>
      <c r="AA55" s="66"/>
    </row>
    <row r="56" spans="1:27" x14ac:dyDescent="0.35">
      <c r="A56" s="66"/>
      <c r="B56" s="604">
        <v>2007</v>
      </c>
      <c r="C56" s="604"/>
      <c r="D56" s="756" t="s">
        <v>14</v>
      </c>
      <c r="E56" s="756" t="s">
        <v>14</v>
      </c>
      <c r="F56" s="604">
        <v>1</v>
      </c>
      <c r="G56" s="756" t="s">
        <v>14</v>
      </c>
      <c r="H56" s="756" t="s">
        <v>14</v>
      </c>
      <c r="I56" s="756" t="s">
        <v>14</v>
      </c>
      <c r="J56" s="756" t="s">
        <v>14</v>
      </c>
      <c r="K56" s="756" t="s">
        <v>14</v>
      </c>
      <c r="L56" s="756" t="s">
        <v>14</v>
      </c>
      <c r="M56" s="604">
        <v>3</v>
      </c>
      <c r="N56" s="756" t="s">
        <v>14</v>
      </c>
      <c r="O56" s="756" t="s">
        <v>14</v>
      </c>
      <c r="P56" s="604">
        <f t="shared" si="6"/>
        <v>4</v>
      </c>
      <c r="Q56" s="604"/>
      <c r="R56" s="604" t="s">
        <v>373</v>
      </c>
      <c r="S56" s="604">
        <f t="shared" si="7"/>
        <v>4</v>
      </c>
      <c r="T56" s="543"/>
      <c r="U56" s="66"/>
      <c r="V56" s="66"/>
      <c r="W56" s="66"/>
      <c r="X56" s="66"/>
      <c r="Y56" s="66"/>
      <c r="Z56" s="66"/>
      <c r="AA56" s="66"/>
    </row>
    <row r="57" spans="1:27" x14ac:dyDescent="0.35">
      <c r="A57" s="66"/>
      <c r="B57" s="604">
        <v>2008</v>
      </c>
      <c r="C57" s="604"/>
      <c r="D57" s="756" t="s">
        <v>14</v>
      </c>
      <c r="E57" s="756" t="s">
        <v>14</v>
      </c>
      <c r="F57" s="756" t="s">
        <v>14</v>
      </c>
      <c r="G57" s="604">
        <v>1</v>
      </c>
      <c r="H57" s="756" t="s">
        <v>14</v>
      </c>
      <c r="I57" s="756" t="s">
        <v>14</v>
      </c>
      <c r="J57" s="756" t="s">
        <v>14</v>
      </c>
      <c r="K57" s="756" t="s">
        <v>14</v>
      </c>
      <c r="L57" s="756" t="s">
        <v>14</v>
      </c>
      <c r="M57" s="604">
        <v>5</v>
      </c>
      <c r="N57" s="604">
        <v>1</v>
      </c>
      <c r="O57" s="756" t="s">
        <v>14</v>
      </c>
      <c r="P57" s="604">
        <f t="shared" si="6"/>
        <v>7</v>
      </c>
      <c r="Q57" s="604"/>
      <c r="R57" s="604" t="s">
        <v>374</v>
      </c>
      <c r="S57" s="604">
        <f t="shared" si="7"/>
        <v>6</v>
      </c>
      <c r="T57" s="543"/>
      <c r="U57" s="66"/>
      <c r="V57" s="66"/>
      <c r="W57" s="66"/>
      <c r="X57" s="66"/>
      <c r="Y57" s="66"/>
      <c r="Z57" s="66"/>
      <c r="AA57" s="66"/>
    </row>
    <row r="58" spans="1:27" x14ac:dyDescent="0.35">
      <c r="A58" s="66"/>
      <c r="B58" s="604">
        <v>2009</v>
      </c>
      <c r="C58" s="604"/>
      <c r="D58" s="756" t="s">
        <v>14</v>
      </c>
      <c r="E58" s="756" t="s">
        <v>14</v>
      </c>
      <c r="F58" s="756" t="s">
        <v>14</v>
      </c>
      <c r="G58" s="756" t="s">
        <v>14</v>
      </c>
      <c r="H58" s="756" t="s">
        <v>14</v>
      </c>
      <c r="I58" s="756" t="s">
        <v>14</v>
      </c>
      <c r="J58" s="756" t="s">
        <v>14</v>
      </c>
      <c r="K58" s="756" t="s">
        <v>14</v>
      </c>
      <c r="L58" s="604">
        <v>1</v>
      </c>
      <c r="M58" s="604">
        <v>4</v>
      </c>
      <c r="N58" s="604"/>
      <c r="O58" s="756" t="s">
        <v>14</v>
      </c>
      <c r="P58" s="604">
        <f t="shared" si="6"/>
        <v>5</v>
      </c>
      <c r="Q58" s="604"/>
      <c r="R58" s="604" t="s">
        <v>375</v>
      </c>
      <c r="S58" s="604">
        <f t="shared" si="7"/>
        <v>5</v>
      </c>
      <c r="T58" s="543"/>
      <c r="U58" s="66"/>
      <c r="V58" s="66"/>
      <c r="W58" s="66"/>
      <c r="X58" s="66"/>
      <c r="Y58" s="66"/>
      <c r="Z58" s="66"/>
      <c r="AA58" s="66"/>
    </row>
    <row r="59" spans="1:27" x14ac:dyDescent="0.35">
      <c r="A59" s="66"/>
      <c r="B59" s="604">
        <v>2010</v>
      </c>
      <c r="C59" s="604"/>
      <c r="D59" s="756" t="s">
        <v>14</v>
      </c>
      <c r="E59" s="756" t="s">
        <v>14</v>
      </c>
      <c r="F59" s="756" t="s">
        <v>14</v>
      </c>
      <c r="G59" s="756" t="s">
        <v>14</v>
      </c>
      <c r="H59" s="756" t="s">
        <v>14</v>
      </c>
      <c r="I59" s="756" t="s">
        <v>14</v>
      </c>
      <c r="J59" s="756" t="s">
        <v>14</v>
      </c>
      <c r="K59" s="756" t="s">
        <v>14</v>
      </c>
      <c r="L59" s="604">
        <v>3</v>
      </c>
      <c r="M59" s="604">
        <v>4</v>
      </c>
      <c r="N59" s="604">
        <v>3</v>
      </c>
      <c r="O59" s="756" t="s">
        <v>14</v>
      </c>
      <c r="P59" s="604">
        <f t="shared" si="6"/>
        <v>10</v>
      </c>
      <c r="Q59" s="604"/>
      <c r="R59" s="604" t="s">
        <v>376</v>
      </c>
      <c r="S59" s="604">
        <f t="shared" si="7"/>
        <v>13</v>
      </c>
      <c r="T59" s="543"/>
      <c r="U59" s="66"/>
      <c r="V59" s="66"/>
      <c r="W59" s="66"/>
      <c r="X59" s="66"/>
      <c r="Y59" s="66"/>
      <c r="Z59" s="66"/>
      <c r="AA59" s="66"/>
    </row>
    <row r="60" spans="1:27" x14ac:dyDescent="0.35">
      <c r="A60" s="66"/>
      <c r="B60" s="604">
        <v>2011</v>
      </c>
      <c r="C60" s="604"/>
      <c r="D60" s="756"/>
      <c r="E60" s="756"/>
      <c r="F60" s="756">
        <v>1</v>
      </c>
      <c r="G60" s="756">
        <v>1</v>
      </c>
      <c r="H60" s="604">
        <v>1</v>
      </c>
      <c r="I60" s="604"/>
      <c r="J60" s="604"/>
      <c r="K60" s="604"/>
      <c r="L60" s="604">
        <v>1</v>
      </c>
      <c r="M60" s="604">
        <v>2</v>
      </c>
      <c r="N60" s="604"/>
      <c r="O60" s="604"/>
      <c r="P60" s="604">
        <f t="shared" si="6"/>
        <v>6</v>
      </c>
      <c r="Q60" s="604"/>
      <c r="R60" s="604" t="s">
        <v>377</v>
      </c>
      <c r="S60" s="604">
        <f t="shared" si="7"/>
        <v>3</v>
      </c>
      <c r="T60" s="543"/>
      <c r="U60" s="66"/>
      <c r="V60" s="66"/>
      <c r="W60" s="66"/>
      <c r="X60" s="66"/>
      <c r="Y60" s="66"/>
      <c r="Z60" s="66"/>
      <c r="AA60" s="66"/>
    </row>
    <row r="61" spans="1:27" x14ac:dyDescent="0.35">
      <c r="A61" s="66"/>
      <c r="B61" s="604">
        <v>2012</v>
      </c>
      <c r="C61" s="604"/>
      <c r="D61" s="604"/>
      <c r="E61" s="604"/>
      <c r="F61" s="604"/>
      <c r="G61" s="604"/>
      <c r="H61" s="604"/>
      <c r="I61" s="604"/>
      <c r="J61" s="604"/>
      <c r="K61" s="604"/>
      <c r="L61" s="604"/>
      <c r="M61" s="604">
        <v>3</v>
      </c>
      <c r="N61" s="604">
        <v>2</v>
      </c>
      <c r="O61" s="604"/>
      <c r="P61" s="604">
        <f t="shared" si="6"/>
        <v>5</v>
      </c>
      <c r="Q61" s="604"/>
      <c r="R61" s="604" t="s">
        <v>959</v>
      </c>
      <c r="S61" s="604">
        <f t="shared" si="7"/>
        <v>5</v>
      </c>
      <c r="T61" s="543"/>
      <c r="U61" s="66"/>
      <c r="V61" s="66"/>
      <c r="W61" s="66"/>
      <c r="X61" s="66"/>
      <c r="Y61" s="66"/>
      <c r="Z61" s="66"/>
      <c r="AA61" s="66"/>
    </row>
    <row r="62" spans="1:27" x14ac:dyDescent="0.35">
      <c r="A62" s="66"/>
      <c r="B62" s="543"/>
      <c r="C62" s="543"/>
      <c r="D62" s="543"/>
      <c r="E62" s="543"/>
      <c r="F62" s="543"/>
      <c r="G62" s="543"/>
      <c r="H62" s="543"/>
      <c r="I62" s="543"/>
      <c r="J62" s="543"/>
      <c r="K62" s="543"/>
      <c r="L62" s="543"/>
      <c r="M62" s="543"/>
      <c r="N62" s="543"/>
      <c r="O62" s="543"/>
      <c r="P62" s="543"/>
      <c r="Q62" s="543"/>
      <c r="R62" s="543"/>
      <c r="S62" s="543"/>
      <c r="T62" s="543"/>
      <c r="U62" s="66"/>
      <c r="V62" s="66"/>
      <c r="W62" s="66"/>
      <c r="X62" s="66"/>
      <c r="Y62" s="66"/>
      <c r="Z62" s="66"/>
      <c r="AA62" s="66"/>
    </row>
    <row r="63" spans="1:27" x14ac:dyDescent="0.35">
      <c r="A63" s="66"/>
      <c r="B63" s="752" t="s">
        <v>304</v>
      </c>
      <c r="C63" s="543"/>
      <c r="D63" s="604">
        <f>SUM(D46:D55)</f>
        <v>3</v>
      </c>
      <c r="E63" s="604">
        <f>SUM(E46:E55)</f>
        <v>6</v>
      </c>
      <c r="F63" s="604">
        <f>SUM(F46:F55)</f>
        <v>16</v>
      </c>
      <c r="G63" s="604">
        <f>SUM(G46:G55)</f>
        <v>1</v>
      </c>
      <c r="H63" s="604"/>
      <c r="I63" s="604"/>
      <c r="J63" s="604"/>
      <c r="K63" s="604"/>
      <c r="L63" s="604">
        <f>SUM(L45:L54)</f>
        <v>14</v>
      </c>
      <c r="M63" s="604">
        <f>SUM(M45:M54)</f>
        <v>35</v>
      </c>
      <c r="N63" s="604">
        <f>SUM(N45:N54)</f>
        <v>6</v>
      </c>
      <c r="O63" s="604">
        <f>SUM(O45:O54)</f>
        <v>3</v>
      </c>
      <c r="P63" s="604"/>
      <c r="Q63" s="604"/>
      <c r="R63" s="604"/>
      <c r="S63" s="543"/>
      <c r="T63" s="543"/>
      <c r="U63" s="66"/>
      <c r="V63" s="66"/>
      <c r="W63" s="66"/>
      <c r="X63" s="66"/>
      <c r="Y63" s="66"/>
      <c r="Z63" s="66"/>
      <c r="AA63" s="66"/>
    </row>
    <row r="64" spans="1:27" x14ac:dyDescent="0.35">
      <c r="A64" s="66"/>
      <c r="B64" s="752" t="s">
        <v>305</v>
      </c>
      <c r="C64" s="543"/>
      <c r="D64" s="604">
        <f>SUM(D56:D59)</f>
        <v>0</v>
      </c>
      <c r="E64" s="604">
        <f>SUM(E56:E59)</f>
        <v>0</v>
      </c>
      <c r="F64" s="604">
        <f>SUM(F56:F59)</f>
        <v>1</v>
      </c>
      <c r="G64" s="604">
        <f>SUM(G56:G59)</f>
        <v>1</v>
      </c>
      <c r="H64" s="604"/>
      <c r="I64" s="604"/>
      <c r="J64" s="604"/>
      <c r="K64" s="604"/>
      <c r="L64" s="604">
        <f>SUM(L55:L59)</f>
        <v>4</v>
      </c>
      <c r="M64" s="604">
        <f>SUM(M55:M59)</f>
        <v>18</v>
      </c>
      <c r="N64" s="604">
        <f>SUM(N55:N59)</f>
        <v>4</v>
      </c>
      <c r="O64" s="604">
        <f>SUM(O55:O59)</f>
        <v>0</v>
      </c>
      <c r="P64" s="604"/>
      <c r="Q64" s="604"/>
      <c r="R64" s="604"/>
      <c r="S64" s="543"/>
      <c r="T64" s="543"/>
      <c r="U64" s="66"/>
      <c r="V64" s="66"/>
      <c r="W64" s="66"/>
      <c r="X64" s="66"/>
      <c r="Y64" s="66"/>
      <c r="Z64" s="66"/>
      <c r="AA64" s="66"/>
    </row>
    <row r="65" spans="2:20" x14ac:dyDescent="0.35">
      <c r="B65" s="543"/>
      <c r="C65" s="543"/>
      <c r="D65" s="543"/>
      <c r="E65" s="543"/>
      <c r="F65" s="543"/>
      <c r="G65" s="543"/>
      <c r="H65" s="543"/>
      <c r="I65" s="543"/>
      <c r="J65" s="543"/>
      <c r="K65" s="543"/>
      <c r="L65" s="543"/>
      <c r="M65" s="543"/>
      <c r="N65" s="543"/>
      <c r="O65" s="543"/>
      <c r="P65" s="543"/>
      <c r="Q65" s="543"/>
      <c r="R65" s="543"/>
      <c r="S65" s="543"/>
      <c r="T65" s="543"/>
    </row>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zoomScale="70" zoomScaleNormal="70" workbookViewId="0">
      <selection activeCell="S21" sqref="S21"/>
    </sheetView>
  </sheetViews>
  <sheetFormatPr defaultRowHeight="14.5" x14ac:dyDescent="0.35"/>
  <cols>
    <col min="2" max="2" width="10.81640625" customWidth="1"/>
  </cols>
  <sheetData>
    <row r="1" spans="1:19" x14ac:dyDescent="0.35">
      <c r="A1" s="30" t="s">
        <v>1058</v>
      </c>
      <c r="B1" s="66"/>
      <c r="C1" s="66"/>
      <c r="D1" s="66"/>
      <c r="E1" s="66"/>
      <c r="F1" s="66"/>
      <c r="G1" s="66"/>
      <c r="H1" s="66"/>
      <c r="I1" s="66"/>
      <c r="J1" s="66"/>
      <c r="K1" s="66"/>
      <c r="L1" s="66"/>
      <c r="M1" s="66"/>
      <c r="N1" s="66"/>
      <c r="O1" s="66"/>
      <c r="P1" s="66"/>
      <c r="Q1" s="66"/>
      <c r="R1" s="66"/>
      <c r="S1" s="66"/>
    </row>
    <row r="2" spans="1:19" s="66" customFormat="1" x14ac:dyDescent="0.35">
      <c r="A2" s="30"/>
    </row>
    <row r="3" spans="1:19" s="66" customFormat="1" x14ac:dyDescent="0.35">
      <c r="A3" s="30"/>
    </row>
    <row r="4" spans="1:19" s="66" customFormat="1" x14ac:dyDescent="0.35">
      <c r="A4" s="30"/>
    </row>
    <row r="5" spans="1:19" s="66" customFormat="1" x14ac:dyDescent="0.35">
      <c r="A5" s="30"/>
    </row>
    <row r="6" spans="1:19" s="66" customFormat="1" x14ac:dyDescent="0.35">
      <c r="A6" s="30"/>
    </row>
    <row r="7" spans="1:19" s="66" customFormat="1" x14ac:dyDescent="0.35">
      <c r="A7" s="30"/>
    </row>
    <row r="8" spans="1:19" s="66" customFormat="1" x14ac:dyDescent="0.35">
      <c r="A8" s="30"/>
    </row>
    <row r="9" spans="1:19" x14ac:dyDescent="0.35">
      <c r="A9" s="66"/>
      <c r="B9" s="66"/>
      <c r="C9" s="66"/>
      <c r="D9" s="66"/>
      <c r="E9" s="66"/>
      <c r="F9" s="66"/>
      <c r="G9" s="66"/>
      <c r="H9" s="66"/>
      <c r="I9" s="66"/>
      <c r="J9" s="66"/>
      <c r="K9" s="66"/>
      <c r="L9" s="66"/>
      <c r="M9" s="66"/>
      <c r="N9" s="66"/>
      <c r="O9" s="66"/>
      <c r="P9" s="66"/>
      <c r="Q9" s="66"/>
      <c r="R9" s="66"/>
      <c r="S9" s="66"/>
    </row>
    <row r="10" spans="1:19" x14ac:dyDescent="0.35">
      <c r="A10" s="66"/>
      <c r="B10" s="66" t="s">
        <v>1069</v>
      </c>
      <c r="C10" s="66"/>
      <c r="D10" s="66"/>
      <c r="E10" s="66"/>
      <c r="F10" s="66"/>
      <c r="G10" s="66"/>
      <c r="H10" s="66"/>
      <c r="I10" s="66"/>
      <c r="J10" s="66"/>
      <c r="K10" s="66"/>
      <c r="L10" s="66"/>
      <c r="M10" s="66"/>
      <c r="N10" s="66"/>
      <c r="O10" s="66"/>
      <c r="P10" s="66"/>
      <c r="Q10" s="66"/>
      <c r="R10" s="66"/>
      <c r="S10" s="66"/>
    </row>
    <row r="11" spans="1:19" x14ac:dyDescent="0.35">
      <c r="A11" s="66"/>
      <c r="B11" s="66"/>
      <c r="C11" s="71" t="s">
        <v>0</v>
      </c>
      <c r="D11" s="71" t="s">
        <v>1</v>
      </c>
      <c r="E11" s="71" t="s">
        <v>2</v>
      </c>
      <c r="F11" s="71" t="s">
        <v>3</v>
      </c>
      <c r="G11" s="71" t="s">
        <v>4</v>
      </c>
      <c r="H11" s="71" t="s">
        <v>5</v>
      </c>
      <c r="I11" s="71" t="s">
        <v>6</v>
      </c>
      <c r="J11" s="71" t="s">
        <v>7</v>
      </c>
      <c r="K11" s="71" t="s">
        <v>8</v>
      </c>
      <c r="L11" s="71" t="s">
        <v>9</v>
      </c>
      <c r="M11" s="71" t="s">
        <v>10</v>
      </c>
      <c r="N11" s="71" t="s">
        <v>11</v>
      </c>
      <c r="O11" s="66"/>
      <c r="P11" s="66"/>
      <c r="Q11" s="66"/>
      <c r="R11" s="66"/>
      <c r="S11" s="66"/>
    </row>
    <row r="12" spans="1:19" x14ac:dyDescent="0.35">
      <c r="A12" s="66"/>
      <c r="B12" s="94" t="s">
        <v>1067</v>
      </c>
      <c r="C12" s="209">
        <f>+C37</f>
        <v>1.2</v>
      </c>
      <c r="D12" s="209">
        <f t="shared" ref="D12:N12" si="0">+D37</f>
        <v>1.3333333333333333</v>
      </c>
      <c r="E12" s="209">
        <f t="shared" si="0"/>
        <v>2.5</v>
      </c>
      <c r="F12" s="209">
        <f t="shared" si="0"/>
        <v>1.8</v>
      </c>
      <c r="G12" s="209">
        <f t="shared" si="0"/>
        <v>0</v>
      </c>
      <c r="H12" s="209">
        <f t="shared" si="0"/>
        <v>0</v>
      </c>
      <c r="I12" s="209">
        <f t="shared" si="0"/>
        <v>0</v>
      </c>
      <c r="J12" s="209">
        <f t="shared" si="0"/>
        <v>0</v>
      </c>
      <c r="K12" s="209">
        <f t="shared" si="0"/>
        <v>0</v>
      </c>
      <c r="L12" s="209">
        <f t="shared" si="0"/>
        <v>0.9</v>
      </c>
      <c r="M12" s="209">
        <f t="shared" si="0"/>
        <v>1.0666666666666667</v>
      </c>
      <c r="N12" s="209">
        <f t="shared" si="0"/>
        <v>1.3666666666666667</v>
      </c>
      <c r="O12" s="66"/>
      <c r="P12" s="66"/>
      <c r="Q12" s="66"/>
      <c r="R12" s="66"/>
      <c r="S12" s="66"/>
    </row>
    <row r="13" spans="1:19" x14ac:dyDescent="0.35">
      <c r="A13" s="66"/>
      <c r="B13" s="94" t="s">
        <v>1068</v>
      </c>
      <c r="C13" s="209">
        <f t="shared" ref="C13:N13" si="1">+C38</f>
        <v>0.25</v>
      </c>
      <c r="D13" s="209">
        <f t="shared" si="1"/>
        <v>0</v>
      </c>
      <c r="E13" s="209">
        <f t="shared" si="1"/>
        <v>1.1875</v>
      </c>
      <c r="F13" s="209">
        <f t="shared" si="1"/>
        <v>0.625</v>
      </c>
      <c r="G13" s="209">
        <f t="shared" si="1"/>
        <v>6.25E-2</v>
      </c>
      <c r="H13" s="209">
        <f t="shared" si="1"/>
        <v>0</v>
      </c>
      <c r="I13" s="209">
        <f t="shared" si="1"/>
        <v>0</v>
      </c>
      <c r="J13" s="209">
        <f t="shared" si="1"/>
        <v>0</v>
      </c>
      <c r="K13" s="209">
        <f t="shared" si="1"/>
        <v>0</v>
      </c>
      <c r="L13" s="209">
        <f t="shared" si="1"/>
        <v>1</v>
      </c>
      <c r="M13" s="209">
        <f t="shared" si="1"/>
        <v>0.6875</v>
      </c>
      <c r="N13" s="209">
        <f t="shared" si="1"/>
        <v>0.3125</v>
      </c>
      <c r="O13" s="66"/>
      <c r="P13" s="66"/>
      <c r="Q13" s="66"/>
      <c r="R13" s="66"/>
      <c r="S13" s="66"/>
    </row>
    <row r="14" spans="1:19" s="66" customFormat="1" x14ac:dyDescent="0.35">
      <c r="B14" s="94"/>
      <c r="C14" s="209"/>
      <c r="D14" s="209"/>
      <c r="E14" s="209"/>
      <c r="F14" s="209"/>
      <c r="G14" s="209"/>
      <c r="H14" s="209"/>
      <c r="I14" s="209"/>
      <c r="J14" s="209"/>
      <c r="K14" s="209"/>
      <c r="L14" s="209"/>
      <c r="M14" s="209"/>
      <c r="N14" s="209"/>
    </row>
    <row r="15" spans="1:19" x14ac:dyDescent="0.35">
      <c r="A15" s="66"/>
      <c r="B15" s="66"/>
      <c r="C15" s="66"/>
      <c r="D15" s="66"/>
      <c r="E15" s="66"/>
      <c r="F15" s="66"/>
      <c r="G15" s="66"/>
      <c r="H15" s="66"/>
      <c r="I15" s="66"/>
      <c r="J15" s="66"/>
      <c r="K15" s="66"/>
      <c r="L15" s="66"/>
      <c r="M15" s="66"/>
      <c r="N15" s="66"/>
      <c r="O15" s="66"/>
      <c r="P15" s="66"/>
      <c r="Q15" s="66"/>
      <c r="R15" s="66"/>
      <c r="S15" s="66"/>
    </row>
    <row r="16" spans="1:19" x14ac:dyDescent="0.35">
      <c r="A16" s="66"/>
      <c r="B16" s="66"/>
      <c r="C16" s="66"/>
      <c r="D16" s="66"/>
      <c r="E16" s="66"/>
      <c r="F16" s="66"/>
      <c r="G16" s="66"/>
      <c r="H16" s="66"/>
      <c r="I16" s="66"/>
      <c r="J16" s="66"/>
      <c r="K16" s="66"/>
      <c r="L16" s="66"/>
      <c r="M16" s="66"/>
      <c r="N16" s="66"/>
      <c r="O16" s="66"/>
      <c r="P16" s="66"/>
      <c r="Q16" s="66"/>
      <c r="R16" s="66"/>
      <c r="S16" s="66"/>
    </row>
    <row r="17" spans="1:19" s="66" customFormat="1" x14ac:dyDescent="0.35"/>
    <row r="18" spans="1:19" s="66" customFormat="1" x14ac:dyDescent="0.35"/>
    <row r="19" spans="1:19" s="66" customFormat="1" x14ac:dyDescent="0.35"/>
    <row r="20" spans="1:19" s="66" customFormat="1" x14ac:dyDescent="0.35"/>
    <row r="21" spans="1:19" s="66" customFormat="1" x14ac:dyDescent="0.35"/>
    <row r="22" spans="1:19" x14ac:dyDescent="0.35">
      <c r="A22" s="66"/>
      <c r="B22" s="66"/>
      <c r="C22" s="66"/>
      <c r="D22" s="66"/>
      <c r="E22" s="66"/>
      <c r="F22" s="66"/>
      <c r="G22" s="66"/>
      <c r="H22" s="66"/>
      <c r="I22" s="66"/>
      <c r="J22" s="66"/>
      <c r="K22" s="66"/>
      <c r="L22" s="66"/>
      <c r="M22" s="66"/>
      <c r="N22" s="66"/>
      <c r="O22" s="66"/>
      <c r="P22" s="66"/>
      <c r="Q22" s="66"/>
      <c r="R22" s="66"/>
      <c r="S22" s="66"/>
    </row>
    <row r="23" spans="1:19" x14ac:dyDescent="0.35">
      <c r="A23" s="66"/>
      <c r="B23" s="66" t="s">
        <v>1070</v>
      </c>
      <c r="C23" s="66"/>
      <c r="D23" s="66"/>
      <c r="E23" s="66"/>
      <c r="F23" s="66"/>
      <c r="G23" s="66"/>
      <c r="H23" s="66"/>
      <c r="I23" s="66"/>
      <c r="J23" s="66"/>
      <c r="K23" s="66"/>
      <c r="L23" s="66"/>
      <c r="M23" s="66"/>
      <c r="N23" s="66"/>
      <c r="O23" s="66"/>
      <c r="P23" s="66"/>
      <c r="Q23" s="66"/>
      <c r="R23" s="66"/>
      <c r="S23" s="66"/>
    </row>
    <row r="24" spans="1:19" x14ac:dyDescent="0.35">
      <c r="A24" s="66"/>
      <c r="B24" s="94" t="s">
        <v>1060</v>
      </c>
      <c r="C24" s="94" t="s">
        <v>1061</v>
      </c>
      <c r="D24" s="94" t="s">
        <v>1062</v>
      </c>
      <c r="E24" s="94" t="s">
        <v>1063</v>
      </c>
      <c r="F24" s="94" t="s">
        <v>1064</v>
      </c>
      <c r="G24" s="94" t="s">
        <v>1065</v>
      </c>
      <c r="H24" s="94" t="s">
        <v>1066</v>
      </c>
      <c r="I24" s="66"/>
      <c r="J24" s="66"/>
      <c r="K24" s="66"/>
      <c r="L24" s="66"/>
      <c r="M24" s="66"/>
      <c r="N24" s="66"/>
      <c r="O24" s="66"/>
      <c r="P24" s="66"/>
      <c r="Q24" s="66"/>
      <c r="R24" s="66"/>
      <c r="S24" s="66"/>
    </row>
    <row r="25" spans="1:19" x14ac:dyDescent="0.35">
      <c r="A25" s="66"/>
      <c r="B25" s="209">
        <f>+P29</f>
        <v>0.69230769230769229</v>
      </c>
      <c r="C25" s="209">
        <f>+P30</f>
        <v>0.9</v>
      </c>
      <c r="D25" s="209">
        <f>+P31</f>
        <v>8.4</v>
      </c>
      <c r="E25" s="209">
        <f>+P32</f>
        <v>7.9</v>
      </c>
      <c r="F25" s="209">
        <f>+P33</f>
        <v>14.2</v>
      </c>
      <c r="G25" s="209">
        <f>+P34</f>
        <v>5</v>
      </c>
      <c r="H25" s="209">
        <f>+P35</f>
        <v>2.6666666666666665</v>
      </c>
      <c r="I25" s="173"/>
      <c r="J25" s="66"/>
      <c r="K25" s="66"/>
      <c r="M25" s="66"/>
      <c r="N25" s="66"/>
      <c r="O25" s="66"/>
      <c r="P25" s="66"/>
      <c r="Q25" s="66"/>
      <c r="R25" s="66"/>
      <c r="S25" s="66"/>
    </row>
    <row r="26" spans="1:19" x14ac:dyDescent="0.35">
      <c r="A26" s="66"/>
      <c r="C26" s="66"/>
      <c r="D26" s="66"/>
      <c r="E26" s="66"/>
      <c r="F26" s="66"/>
      <c r="G26" s="66"/>
      <c r="H26" s="66"/>
      <c r="I26" s="66"/>
      <c r="J26" s="66"/>
      <c r="K26" s="66"/>
      <c r="L26" s="66"/>
      <c r="M26" s="66"/>
      <c r="N26" s="66"/>
      <c r="O26" s="66"/>
      <c r="P26" s="66"/>
      <c r="Q26" s="66"/>
      <c r="R26" s="66"/>
      <c r="S26" s="66"/>
    </row>
    <row r="27" spans="1:19" x14ac:dyDescent="0.35">
      <c r="A27" s="66"/>
      <c r="B27" s="66"/>
      <c r="C27" s="66"/>
      <c r="D27" s="66"/>
      <c r="E27" s="66"/>
      <c r="F27" s="66"/>
      <c r="G27" s="66"/>
      <c r="H27" s="66"/>
      <c r="I27" s="66"/>
      <c r="J27" s="66"/>
      <c r="K27" s="66"/>
      <c r="L27" s="66"/>
      <c r="M27" s="43"/>
      <c r="N27" s="66"/>
      <c r="O27" s="66"/>
      <c r="P27" s="66"/>
      <c r="Q27" s="66"/>
      <c r="R27" s="66"/>
      <c r="S27" s="66"/>
    </row>
    <row r="28" spans="1:19" x14ac:dyDescent="0.35">
      <c r="A28" s="543"/>
      <c r="B28" s="543"/>
      <c r="C28" s="566" t="s">
        <v>0</v>
      </c>
      <c r="D28" s="566" t="s">
        <v>1</v>
      </c>
      <c r="E28" s="566" t="s">
        <v>2</v>
      </c>
      <c r="F28" s="566" t="s">
        <v>3</v>
      </c>
      <c r="G28" s="566" t="s">
        <v>4</v>
      </c>
      <c r="H28" s="566" t="s">
        <v>5</v>
      </c>
      <c r="I28" s="566" t="s">
        <v>6</v>
      </c>
      <c r="J28" s="566" t="s">
        <v>7</v>
      </c>
      <c r="K28" s="566" t="s">
        <v>8</v>
      </c>
      <c r="L28" s="566" t="s">
        <v>9</v>
      </c>
      <c r="M28" s="566" t="s">
        <v>10</v>
      </c>
      <c r="N28" s="566" t="s">
        <v>11</v>
      </c>
      <c r="O28" s="566" t="s">
        <v>12</v>
      </c>
      <c r="P28" s="566" t="s">
        <v>1059</v>
      </c>
      <c r="Q28" s="566"/>
      <c r="R28" s="71"/>
      <c r="S28" s="66"/>
    </row>
    <row r="29" spans="1:19" x14ac:dyDescent="0.35">
      <c r="A29" s="627" t="s">
        <v>482</v>
      </c>
      <c r="B29" s="745" t="s">
        <v>1060</v>
      </c>
      <c r="C29" s="658">
        <v>1</v>
      </c>
      <c r="D29" s="658">
        <v>3</v>
      </c>
      <c r="E29" s="658">
        <v>1</v>
      </c>
      <c r="F29" s="658" t="s">
        <v>732</v>
      </c>
      <c r="G29" s="658" t="s">
        <v>732</v>
      </c>
      <c r="H29" s="658" t="s">
        <v>732</v>
      </c>
      <c r="I29" s="658" t="s">
        <v>732</v>
      </c>
      <c r="J29" s="658" t="s">
        <v>732</v>
      </c>
      <c r="K29" s="658" t="s">
        <v>732</v>
      </c>
      <c r="L29" s="658">
        <v>2</v>
      </c>
      <c r="M29" s="658" t="s">
        <v>732</v>
      </c>
      <c r="N29" s="658">
        <v>2</v>
      </c>
      <c r="O29" s="658">
        <f t="shared" ref="O29:O35" si="2">SUM(C29:N29)</f>
        <v>9</v>
      </c>
      <c r="P29" s="746">
        <v>0.69230769230769229</v>
      </c>
      <c r="Q29" s="747"/>
      <c r="R29" s="230"/>
      <c r="S29" s="43"/>
    </row>
    <row r="30" spans="1:19" x14ac:dyDescent="0.35">
      <c r="A30" s="543"/>
      <c r="B30" s="745" t="s">
        <v>1061</v>
      </c>
      <c r="C30" s="658" t="s">
        <v>732</v>
      </c>
      <c r="D30" s="658" t="s">
        <v>732</v>
      </c>
      <c r="E30" s="658">
        <v>2</v>
      </c>
      <c r="F30" s="658">
        <v>3</v>
      </c>
      <c r="G30" s="658" t="s">
        <v>732</v>
      </c>
      <c r="H30" s="658" t="s">
        <v>732</v>
      </c>
      <c r="I30" s="658" t="s">
        <v>732</v>
      </c>
      <c r="J30" s="658" t="s">
        <v>732</v>
      </c>
      <c r="K30" s="658">
        <v>1</v>
      </c>
      <c r="L30" s="658">
        <v>3</v>
      </c>
      <c r="M30" s="658" t="s">
        <v>732</v>
      </c>
      <c r="N30" s="658" t="s">
        <v>732</v>
      </c>
      <c r="O30" s="658">
        <f t="shared" si="2"/>
        <v>9</v>
      </c>
      <c r="P30" s="658">
        <v>0.9</v>
      </c>
      <c r="Q30" s="747"/>
      <c r="R30" s="230"/>
      <c r="S30" s="43"/>
    </row>
    <row r="31" spans="1:19" x14ac:dyDescent="0.35">
      <c r="A31" s="543"/>
      <c r="B31" s="745" t="s">
        <v>1062</v>
      </c>
      <c r="C31" s="658">
        <v>8</v>
      </c>
      <c r="D31" s="658">
        <v>12</v>
      </c>
      <c r="E31" s="658">
        <v>24</v>
      </c>
      <c r="F31" s="658">
        <v>19</v>
      </c>
      <c r="G31" s="658" t="s">
        <v>732</v>
      </c>
      <c r="H31" s="658" t="s">
        <v>732</v>
      </c>
      <c r="I31" s="658" t="s">
        <v>732</v>
      </c>
      <c r="J31" s="658" t="s">
        <v>732</v>
      </c>
      <c r="K31" s="658" t="s">
        <v>732</v>
      </c>
      <c r="L31" s="658">
        <v>5</v>
      </c>
      <c r="M31" s="658">
        <v>8</v>
      </c>
      <c r="N31" s="658">
        <v>8</v>
      </c>
      <c r="O31" s="658">
        <f t="shared" si="2"/>
        <v>84</v>
      </c>
      <c r="P31" s="658">
        <v>8.4</v>
      </c>
      <c r="Q31" s="645"/>
      <c r="R31" s="71"/>
      <c r="S31" s="66"/>
    </row>
    <row r="32" spans="1:19" x14ac:dyDescent="0.35">
      <c r="A32" s="543"/>
      <c r="B32" s="745" t="s">
        <v>1063</v>
      </c>
      <c r="C32" s="658">
        <v>5</v>
      </c>
      <c r="D32" s="658">
        <v>9</v>
      </c>
      <c r="E32" s="658">
        <v>20</v>
      </c>
      <c r="F32" s="658">
        <v>12</v>
      </c>
      <c r="G32" s="658" t="s">
        <v>732</v>
      </c>
      <c r="H32" s="658" t="s">
        <v>732</v>
      </c>
      <c r="I32" s="658" t="s">
        <v>732</v>
      </c>
      <c r="J32" s="658" t="s">
        <v>732</v>
      </c>
      <c r="K32" s="658" t="s">
        <v>732</v>
      </c>
      <c r="L32" s="658">
        <v>12</v>
      </c>
      <c r="M32" s="658">
        <v>12</v>
      </c>
      <c r="N32" s="658">
        <v>9</v>
      </c>
      <c r="O32" s="658">
        <f t="shared" si="2"/>
        <v>79</v>
      </c>
      <c r="P32" s="658">
        <v>7.9</v>
      </c>
      <c r="Q32" s="645"/>
      <c r="R32" s="71"/>
      <c r="S32" s="66"/>
    </row>
    <row r="33" spans="1:19" x14ac:dyDescent="0.35">
      <c r="A33" s="543"/>
      <c r="B33" s="745" t="s">
        <v>1064</v>
      </c>
      <c r="C33" s="658">
        <v>23</v>
      </c>
      <c r="D33" s="658">
        <v>19</v>
      </c>
      <c r="E33" s="658">
        <v>31</v>
      </c>
      <c r="F33" s="658">
        <v>23</v>
      </c>
      <c r="G33" s="658" t="s">
        <v>732</v>
      </c>
      <c r="H33" s="658" t="s">
        <v>732</v>
      </c>
      <c r="I33" s="658" t="s">
        <v>732</v>
      </c>
      <c r="J33" s="658" t="s">
        <v>732</v>
      </c>
      <c r="K33" s="658" t="s">
        <v>732</v>
      </c>
      <c r="L33" s="658">
        <v>10</v>
      </c>
      <c r="M33" s="658">
        <v>12</v>
      </c>
      <c r="N33" s="658">
        <v>24</v>
      </c>
      <c r="O33" s="658">
        <f t="shared" si="2"/>
        <v>142</v>
      </c>
      <c r="P33" s="658">
        <v>14.2</v>
      </c>
      <c r="Q33" s="645"/>
      <c r="R33" s="71"/>
      <c r="S33" s="66"/>
    </row>
    <row r="34" spans="1:19" x14ac:dyDescent="0.35">
      <c r="A34" s="683" t="s">
        <v>1071</v>
      </c>
      <c r="B34" s="558" t="s">
        <v>1065</v>
      </c>
      <c r="C34" s="605">
        <v>4</v>
      </c>
      <c r="D34" s="605">
        <v>0</v>
      </c>
      <c r="E34" s="605">
        <v>18</v>
      </c>
      <c r="F34" s="605">
        <v>8</v>
      </c>
      <c r="G34" s="605" t="s">
        <v>732</v>
      </c>
      <c r="H34" s="605" t="s">
        <v>732</v>
      </c>
      <c r="I34" s="605" t="s">
        <v>732</v>
      </c>
      <c r="J34" s="605" t="s">
        <v>732</v>
      </c>
      <c r="K34" s="605" t="s">
        <v>732</v>
      </c>
      <c r="L34" s="605">
        <v>7</v>
      </c>
      <c r="M34" s="605">
        <v>10</v>
      </c>
      <c r="N34" s="605">
        <v>3</v>
      </c>
      <c r="O34" s="605">
        <f t="shared" si="2"/>
        <v>50</v>
      </c>
      <c r="P34" s="605">
        <v>5</v>
      </c>
      <c r="Q34" s="645"/>
      <c r="R34" s="71"/>
      <c r="S34" s="66"/>
    </row>
    <row r="35" spans="1:19" x14ac:dyDescent="0.35">
      <c r="A35" s="543"/>
      <c r="B35" s="558" t="s">
        <v>1066</v>
      </c>
      <c r="C35" s="605">
        <f t="shared" ref="C35:H35" si="3">+SUM(C53:C58)</f>
        <v>0</v>
      </c>
      <c r="D35" s="605">
        <f t="shared" si="3"/>
        <v>0</v>
      </c>
      <c r="E35" s="605">
        <f t="shared" si="3"/>
        <v>1</v>
      </c>
      <c r="F35" s="605">
        <f t="shared" si="3"/>
        <v>2</v>
      </c>
      <c r="G35" s="605">
        <f t="shared" si="3"/>
        <v>1</v>
      </c>
      <c r="H35" s="605">
        <f t="shared" si="3"/>
        <v>0</v>
      </c>
      <c r="I35" s="605" t="s">
        <v>732</v>
      </c>
      <c r="J35" s="605">
        <f>+SUM(J52:J57)</f>
        <v>0</v>
      </c>
      <c r="K35" s="605">
        <f>+SUM(K52:K57)</f>
        <v>0</v>
      </c>
      <c r="L35" s="605">
        <f>+SUM(L52:L57)</f>
        <v>9</v>
      </c>
      <c r="M35" s="605">
        <f>+SUM(M52:M57)</f>
        <v>1</v>
      </c>
      <c r="N35" s="605">
        <f>+SUM(N52:N57)</f>
        <v>2</v>
      </c>
      <c r="O35" s="605">
        <f t="shared" si="2"/>
        <v>16</v>
      </c>
      <c r="P35" s="748">
        <v>2.6666666666666665</v>
      </c>
      <c r="Q35" s="645"/>
      <c r="R35" s="71"/>
      <c r="S35" s="66"/>
    </row>
    <row r="36" spans="1:19" x14ac:dyDescent="0.35">
      <c r="A36" s="543"/>
      <c r="B36" s="749" t="s">
        <v>12</v>
      </c>
      <c r="C36" s="566">
        <v>41</v>
      </c>
      <c r="D36" s="566">
        <v>43</v>
      </c>
      <c r="E36" s="566">
        <v>97</v>
      </c>
      <c r="F36" s="566">
        <v>67</v>
      </c>
      <c r="G36" s="566">
        <v>0</v>
      </c>
      <c r="H36" s="566">
        <v>0</v>
      </c>
      <c r="I36" s="566">
        <v>0</v>
      </c>
      <c r="J36" s="566">
        <v>0</v>
      </c>
      <c r="K36" s="566">
        <v>1</v>
      </c>
      <c r="L36" s="566">
        <v>48</v>
      </c>
      <c r="M36" s="566">
        <v>43</v>
      </c>
      <c r="N36" s="566">
        <v>48</v>
      </c>
      <c r="O36" s="566"/>
      <c r="P36" s="566"/>
      <c r="Q36" s="645"/>
      <c r="R36" s="71"/>
      <c r="S36" s="66"/>
    </row>
    <row r="37" spans="1:19" x14ac:dyDescent="0.35">
      <c r="A37" s="666" t="s">
        <v>250</v>
      </c>
      <c r="B37" s="750" t="s">
        <v>1067</v>
      </c>
      <c r="C37" s="751">
        <f>+SUM(C31:C33)/30</f>
        <v>1.2</v>
      </c>
      <c r="D37" s="751">
        <f t="shared" ref="D37:N37" si="4">+SUM(D31:D33)/30</f>
        <v>1.3333333333333333</v>
      </c>
      <c r="E37" s="751">
        <f t="shared" si="4"/>
        <v>2.5</v>
      </c>
      <c r="F37" s="751">
        <f t="shared" si="4"/>
        <v>1.8</v>
      </c>
      <c r="G37" s="751">
        <f t="shared" si="4"/>
        <v>0</v>
      </c>
      <c r="H37" s="751">
        <f t="shared" si="4"/>
        <v>0</v>
      </c>
      <c r="I37" s="751">
        <f t="shared" si="4"/>
        <v>0</v>
      </c>
      <c r="J37" s="751">
        <f t="shared" si="4"/>
        <v>0</v>
      </c>
      <c r="K37" s="751">
        <f t="shared" si="4"/>
        <v>0</v>
      </c>
      <c r="L37" s="751">
        <f t="shared" si="4"/>
        <v>0.9</v>
      </c>
      <c r="M37" s="751">
        <f t="shared" si="4"/>
        <v>1.0666666666666667</v>
      </c>
      <c r="N37" s="751">
        <f t="shared" si="4"/>
        <v>1.3666666666666667</v>
      </c>
      <c r="O37" s="566"/>
      <c r="P37" s="566"/>
      <c r="Q37" s="566"/>
      <c r="R37" s="71"/>
      <c r="S37" s="66"/>
    </row>
    <row r="38" spans="1:19" x14ac:dyDescent="0.35">
      <c r="A38" s="666" t="s">
        <v>250</v>
      </c>
      <c r="B38" s="750" t="s">
        <v>1068</v>
      </c>
      <c r="C38" s="751">
        <f>+SUM(C34:C35)/16</f>
        <v>0.25</v>
      </c>
      <c r="D38" s="751">
        <f t="shared" ref="D38:N38" si="5">+SUM(D34:D35)/16</f>
        <v>0</v>
      </c>
      <c r="E38" s="751">
        <f t="shared" si="5"/>
        <v>1.1875</v>
      </c>
      <c r="F38" s="751">
        <f t="shared" si="5"/>
        <v>0.625</v>
      </c>
      <c r="G38" s="751">
        <f t="shared" si="5"/>
        <v>6.25E-2</v>
      </c>
      <c r="H38" s="751">
        <f t="shared" si="5"/>
        <v>0</v>
      </c>
      <c r="I38" s="751">
        <f t="shared" si="5"/>
        <v>0</v>
      </c>
      <c r="J38" s="751">
        <f t="shared" si="5"/>
        <v>0</v>
      </c>
      <c r="K38" s="751">
        <f t="shared" si="5"/>
        <v>0</v>
      </c>
      <c r="L38" s="751">
        <f t="shared" si="5"/>
        <v>1</v>
      </c>
      <c r="M38" s="751">
        <f t="shared" si="5"/>
        <v>0.6875</v>
      </c>
      <c r="N38" s="751">
        <f t="shared" si="5"/>
        <v>0.3125</v>
      </c>
      <c r="O38" s="566"/>
      <c r="P38" s="566"/>
      <c r="Q38" s="566"/>
      <c r="R38" s="71"/>
      <c r="S38" s="66"/>
    </row>
    <row r="39" spans="1:19" x14ac:dyDescent="0.35">
      <c r="A39" s="543"/>
      <c r="B39" s="543"/>
      <c r="C39" s="566"/>
      <c r="D39" s="566"/>
      <c r="E39" s="566"/>
      <c r="F39" s="566"/>
      <c r="G39" s="566"/>
      <c r="H39" s="566"/>
      <c r="I39" s="566"/>
      <c r="J39" s="566"/>
      <c r="K39" s="566"/>
      <c r="L39" s="566"/>
      <c r="M39" s="566"/>
      <c r="N39" s="566"/>
      <c r="O39" s="566"/>
      <c r="P39" s="566"/>
      <c r="Q39" s="566"/>
      <c r="R39" s="71"/>
      <c r="S39" s="66"/>
    </row>
    <row r="40" spans="1:19" x14ac:dyDescent="0.35">
      <c r="A40" s="683" t="s">
        <v>1071</v>
      </c>
      <c r="B40" s="604"/>
      <c r="C40" s="605"/>
      <c r="D40" s="605"/>
      <c r="E40" s="605"/>
      <c r="F40" s="605"/>
      <c r="G40" s="605"/>
      <c r="H40" s="605"/>
      <c r="I40" s="605"/>
      <c r="J40" s="605"/>
      <c r="K40" s="605"/>
      <c r="L40" s="605"/>
      <c r="M40" s="605"/>
      <c r="N40" s="605"/>
      <c r="O40" s="605"/>
      <c r="P40" s="605"/>
      <c r="Q40" s="605"/>
      <c r="R40" s="125"/>
      <c r="S40" s="116"/>
    </row>
    <row r="41" spans="1:19" x14ac:dyDescent="0.35">
      <c r="A41" s="604">
        <v>1995</v>
      </c>
      <c r="B41" s="604"/>
      <c r="C41" s="605">
        <v>1</v>
      </c>
      <c r="D41" s="605" t="s">
        <v>732</v>
      </c>
      <c r="E41" s="605">
        <v>5</v>
      </c>
      <c r="F41" s="605">
        <v>2</v>
      </c>
      <c r="G41" s="605" t="s">
        <v>732</v>
      </c>
      <c r="H41" s="605" t="s">
        <v>732</v>
      </c>
      <c r="I41" s="605" t="s">
        <v>732</v>
      </c>
      <c r="J41" s="605" t="s">
        <v>732</v>
      </c>
      <c r="K41" s="605" t="s">
        <v>732</v>
      </c>
      <c r="L41" s="605">
        <v>1</v>
      </c>
      <c r="M41" s="605" t="s">
        <v>732</v>
      </c>
      <c r="N41" s="605">
        <v>1</v>
      </c>
      <c r="O41" s="605"/>
      <c r="P41" s="604" t="s">
        <v>553</v>
      </c>
      <c r="Q41" s="604" t="s">
        <v>165</v>
      </c>
      <c r="R41" s="125"/>
      <c r="S41" s="116"/>
    </row>
    <row r="42" spans="1:19" x14ac:dyDescent="0.35">
      <c r="A42" s="604">
        <v>1996</v>
      </c>
      <c r="B42" s="604"/>
      <c r="C42" s="605">
        <v>1</v>
      </c>
      <c r="D42" s="605">
        <v>1</v>
      </c>
      <c r="E42" s="605">
        <v>5</v>
      </c>
      <c r="F42" s="605">
        <v>10</v>
      </c>
      <c r="G42" s="605" t="s">
        <v>732</v>
      </c>
      <c r="H42" s="605" t="s">
        <v>732</v>
      </c>
      <c r="I42" s="605" t="s">
        <v>732</v>
      </c>
      <c r="J42" s="605" t="s">
        <v>732</v>
      </c>
      <c r="K42" s="605" t="s">
        <v>732</v>
      </c>
      <c r="L42" s="605" t="s">
        <v>732</v>
      </c>
      <c r="M42" s="605">
        <v>3</v>
      </c>
      <c r="N42" s="605">
        <v>1</v>
      </c>
      <c r="O42" s="605"/>
      <c r="P42" s="604" t="s">
        <v>803</v>
      </c>
      <c r="Q42" s="604">
        <f>+SUM(K41:N41)+SUM(B42:F42)</f>
        <v>19</v>
      </c>
      <c r="R42" s="125"/>
      <c r="S42" s="116"/>
    </row>
    <row r="43" spans="1:19" x14ac:dyDescent="0.35">
      <c r="A43" s="604">
        <v>1997</v>
      </c>
      <c r="B43" s="604"/>
      <c r="C43" s="605">
        <v>1</v>
      </c>
      <c r="D43" s="605" t="s">
        <v>732</v>
      </c>
      <c r="E43" s="605" t="s">
        <v>732</v>
      </c>
      <c r="F43" s="605">
        <v>2</v>
      </c>
      <c r="G43" s="605" t="s">
        <v>732</v>
      </c>
      <c r="H43" s="605" t="s">
        <v>732</v>
      </c>
      <c r="I43" s="605" t="s">
        <v>732</v>
      </c>
      <c r="J43" s="605" t="s">
        <v>732</v>
      </c>
      <c r="K43" s="605" t="s">
        <v>732</v>
      </c>
      <c r="L43" s="605" t="s">
        <v>732</v>
      </c>
      <c r="M43" s="605" t="s">
        <v>732</v>
      </c>
      <c r="N43" s="605" t="s">
        <v>732</v>
      </c>
      <c r="O43" s="605"/>
      <c r="P43" s="604" t="s">
        <v>804</v>
      </c>
      <c r="Q43" s="604">
        <f t="shared" ref="Q43:Q58" si="6">+SUM(K42:N42)+SUM(B43:F43)</f>
        <v>7</v>
      </c>
      <c r="R43" s="125"/>
      <c r="S43" s="116"/>
    </row>
    <row r="44" spans="1:19" x14ac:dyDescent="0.35">
      <c r="A44" s="604">
        <v>1998</v>
      </c>
      <c r="B44" s="604"/>
      <c r="C44" s="605" t="s">
        <v>732</v>
      </c>
      <c r="D44" s="605" t="s">
        <v>732</v>
      </c>
      <c r="E44" s="605">
        <v>3</v>
      </c>
      <c r="F44" s="605" t="s">
        <v>732</v>
      </c>
      <c r="G44" s="605" t="s">
        <v>732</v>
      </c>
      <c r="H44" s="605" t="s">
        <v>732</v>
      </c>
      <c r="I44" s="605" t="s">
        <v>732</v>
      </c>
      <c r="J44" s="605" t="s">
        <v>732</v>
      </c>
      <c r="K44" s="605" t="s">
        <v>732</v>
      </c>
      <c r="L44" s="605">
        <v>1</v>
      </c>
      <c r="M44" s="605">
        <v>1</v>
      </c>
      <c r="N44" s="605" t="s">
        <v>732</v>
      </c>
      <c r="O44" s="605"/>
      <c r="P44" s="604" t="s">
        <v>805</v>
      </c>
      <c r="Q44" s="604">
        <f t="shared" si="6"/>
        <v>3</v>
      </c>
      <c r="R44" s="125"/>
      <c r="S44" s="116"/>
    </row>
    <row r="45" spans="1:19" x14ac:dyDescent="0.35">
      <c r="A45" s="604">
        <v>1999</v>
      </c>
      <c r="B45" s="604"/>
      <c r="C45" s="605" t="s">
        <v>732</v>
      </c>
      <c r="D45" s="605" t="s">
        <v>732</v>
      </c>
      <c r="E45" s="605">
        <v>1</v>
      </c>
      <c r="F45" s="605" t="s">
        <v>732</v>
      </c>
      <c r="G45" s="605" t="s">
        <v>732</v>
      </c>
      <c r="H45" s="605" t="s">
        <v>732</v>
      </c>
      <c r="I45" s="605" t="s">
        <v>732</v>
      </c>
      <c r="J45" s="605" t="s">
        <v>732</v>
      </c>
      <c r="K45" s="605" t="s">
        <v>732</v>
      </c>
      <c r="L45" s="605" t="s">
        <v>732</v>
      </c>
      <c r="M45" s="605">
        <v>2</v>
      </c>
      <c r="N45" s="605">
        <v>2</v>
      </c>
      <c r="O45" s="605"/>
      <c r="P45" s="604" t="s">
        <v>806</v>
      </c>
      <c r="Q45" s="604">
        <f t="shared" si="6"/>
        <v>3</v>
      </c>
      <c r="R45" s="125"/>
      <c r="S45" s="116"/>
    </row>
    <row r="46" spans="1:19" x14ac:dyDescent="0.35">
      <c r="A46" s="604">
        <v>2000</v>
      </c>
      <c r="B46" s="604"/>
      <c r="C46" s="605">
        <v>1</v>
      </c>
      <c r="D46" s="605"/>
      <c r="E46" s="605">
        <v>1</v>
      </c>
      <c r="F46" s="605" t="s">
        <v>732</v>
      </c>
      <c r="G46" s="605" t="s">
        <v>732</v>
      </c>
      <c r="H46" s="605" t="s">
        <v>732</v>
      </c>
      <c r="I46" s="605" t="s">
        <v>732</v>
      </c>
      <c r="J46" s="605" t="s">
        <v>732</v>
      </c>
      <c r="K46" s="605" t="s">
        <v>732</v>
      </c>
      <c r="L46" s="605" t="s">
        <v>732</v>
      </c>
      <c r="M46" s="605">
        <v>1</v>
      </c>
      <c r="N46" s="605" t="s">
        <v>732</v>
      </c>
      <c r="O46" s="605"/>
      <c r="P46" s="604" t="s">
        <v>807</v>
      </c>
      <c r="Q46" s="604">
        <f t="shared" si="6"/>
        <v>6</v>
      </c>
      <c r="R46" s="125"/>
      <c r="S46" s="116"/>
    </row>
    <row r="47" spans="1:19" x14ac:dyDescent="0.35">
      <c r="A47" s="604">
        <v>2001</v>
      </c>
      <c r="B47" s="604"/>
      <c r="C47" s="605" t="s">
        <v>732</v>
      </c>
      <c r="D47" s="605" t="s">
        <v>732</v>
      </c>
      <c r="E47" s="605">
        <v>1</v>
      </c>
      <c r="F47" s="605" t="s">
        <v>732</v>
      </c>
      <c r="G47" s="605" t="s">
        <v>732</v>
      </c>
      <c r="H47" s="605" t="s">
        <v>732</v>
      </c>
      <c r="I47" s="605" t="s">
        <v>732</v>
      </c>
      <c r="J47" s="605" t="s">
        <v>732</v>
      </c>
      <c r="K47" s="605" t="s">
        <v>732</v>
      </c>
      <c r="L47" s="605" t="s">
        <v>732</v>
      </c>
      <c r="M47" s="605" t="s">
        <v>732</v>
      </c>
      <c r="N47" s="605" t="s">
        <v>732</v>
      </c>
      <c r="O47" s="605"/>
      <c r="P47" s="604" t="s">
        <v>367</v>
      </c>
      <c r="Q47" s="604">
        <f t="shared" si="6"/>
        <v>2</v>
      </c>
      <c r="R47" s="125"/>
      <c r="S47" s="116"/>
    </row>
    <row r="48" spans="1:19" x14ac:dyDescent="0.35">
      <c r="A48" s="604">
        <v>2002</v>
      </c>
      <c r="B48" s="604"/>
      <c r="C48" s="605" t="s">
        <v>732</v>
      </c>
      <c r="D48" s="605" t="s">
        <v>732</v>
      </c>
      <c r="E48" s="605">
        <v>2</v>
      </c>
      <c r="F48" s="605" t="s">
        <v>732</v>
      </c>
      <c r="G48" s="605" t="s">
        <v>732</v>
      </c>
      <c r="H48" s="605" t="s">
        <v>732</v>
      </c>
      <c r="I48" s="605" t="s">
        <v>732</v>
      </c>
      <c r="J48" s="605" t="s">
        <v>732</v>
      </c>
      <c r="K48" s="605" t="s">
        <v>732</v>
      </c>
      <c r="L48" s="605" t="s">
        <v>732</v>
      </c>
      <c r="M48" s="605" t="s">
        <v>732</v>
      </c>
      <c r="N48" s="605" t="s">
        <v>732</v>
      </c>
      <c r="O48" s="605"/>
      <c r="P48" s="604" t="s">
        <v>368</v>
      </c>
      <c r="Q48" s="604">
        <f t="shared" si="6"/>
        <v>2</v>
      </c>
      <c r="R48" s="125"/>
      <c r="S48" s="116"/>
    </row>
    <row r="49" spans="1:19" x14ac:dyDescent="0.35">
      <c r="A49" s="604">
        <v>2003</v>
      </c>
      <c r="B49" s="604"/>
      <c r="C49" s="605">
        <v>1</v>
      </c>
      <c r="D49" s="605"/>
      <c r="E49" s="605">
        <v>4</v>
      </c>
      <c r="F49" s="605">
        <v>2</v>
      </c>
      <c r="G49" s="605" t="s">
        <v>732</v>
      </c>
      <c r="H49" s="605" t="s">
        <v>732</v>
      </c>
      <c r="I49" s="605" t="s">
        <v>732</v>
      </c>
      <c r="J49" s="605" t="s">
        <v>732</v>
      </c>
      <c r="K49" s="605" t="s">
        <v>732</v>
      </c>
      <c r="L49" s="605">
        <v>4</v>
      </c>
      <c r="M49" s="605">
        <v>2</v>
      </c>
      <c r="N49" s="605" t="s">
        <v>732</v>
      </c>
      <c r="O49" s="605"/>
      <c r="P49" s="604" t="s">
        <v>369</v>
      </c>
      <c r="Q49" s="604">
        <f t="shared" si="6"/>
        <v>7</v>
      </c>
      <c r="R49" s="125"/>
      <c r="S49" s="116"/>
    </row>
    <row r="50" spans="1:19" x14ac:dyDescent="0.35">
      <c r="A50" s="604">
        <v>2004</v>
      </c>
      <c r="B50" s="604"/>
      <c r="C50" s="605" t="s">
        <v>732</v>
      </c>
      <c r="D50" s="605" t="s">
        <v>732</v>
      </c>
      <c r="E50" s="605">
        <v>2</v>
      </c>
      <c r="F50" s="605">
        <v>1</v>
      </c>
      <c r="G50" s="605" t="s">
        <v>732</v>
      </c>
      <c r="H50" s="605" t="s">
        <v>732</v>
      </c>
      <c r="I50" s="605" t="s">
        <v>732</v>
      </c>
      <c r="J50" s="605" t="s">
        <v>732</v>
      </c>
      <c r="K50" s="605" t="s">
        <v>732</v>
      </c>
      <c r="L50" s="605">
        <v>2</v>
      </c>
      <c r="M50" s="605" t="s">
        <v>732</v>
      </c>
      <c r="N50" s="605" t="s">
        <v>732</v>
      </c>
      <c r="O50" s="605"/>
      <c r="P50" s="604" t="s">
        <v>370</v>
      </c>
      <c r="Q50" s="604">
        <f t="shared" si="6"/>
        <v>9</v>
      </c>
      <c r="R50" s="125"/>
      <c r="S50" s="116"/>
    </row>
    <row r="51" spans="1:19" x14ac:dyDescent="0.35">
      <c r="A51" s="604">
        <v>2005</v>
      </c>
      <c r="B51" s="604"/>
      <c r="C51" s="605">
        <v>1</v>
      </c>
      <c r="D51" s="605"/>
      <c r="E51" s="605">
        <v>2</v>
      </c>
      <c r="F51" s="605">
        <v>1</v>
      </c>
      <c r="G51" s="605" t="s">
        <v>732</v>
      </c>
      <c r="H51" s="605" t="s">
        <v>732</v>
      </c>
      <c r="I51" s="605" t="s">
        <v>732</v>
      </c>
      <c r="J51" s="605" t="s">
        <v>732</v>
      </c>
      <c r="K51" s="605" t="s">
        <v>732</v>
      </c>
      <c r="L51" s="605" t="s">
        <v>732</v>
      </c>
      <c r="M51" s="605">
        <v>1</v>
      </c>
      <c r="N51" s="605" t="s">
        <v>732</v>
      </c>
      <c r="O51" s="605"/>
      <c r="P51" s="604" t="s">
        <v>371</v>
      </c>
      <c r="Q51" s="604">
        <f t="shared" si="6"/>
        <v>6</v>
      </c>
      <c r="R51" s="125"/>
      <c r="S51" s="116"/>
    </row>
    <row r="52" spans="1:19" x14ac:dyDescent="0.35">
      <c r="A52" s="604">
        <v>2006</v>
      </c>
      <c r="B52" s="604"/>
      <c r="C52" s="605" t="s">
        <v>732</v>
      </c>
      <c r="D52" s="605" t="s">
        <v>732</v>
      </c>
      <c r="E52" s="605">
        <v>2</v>
      </c>
      <c r="F52" s="605">
        <v>2</v>
      </c>
      <c r="G52" s="605" t="s">
        <v>732</v>
      </c>
      <c r="H52" s="605" t="s">
        <v>732</v>
      </c>
      <c r="I52" s="605" t="s">
        <v>732</v>
      </c>
      <c r="J52" s="605" t="s">
        <v>732</v>
      </c>
      <c r="K52" s="605" t="s">
        <v>732</v>
      </c>
      <c r="L52" s="605">
        <v>2</v>
      </c>
      <c r="M52" s="605" t="s">
        <v>732</v>
      </c>
      <c r="N52" s="605" t="s">
        <v>732</v>
      </c>
      <c r="O52" s="605"/>
      <c r="P52" s="604" t="s">
        <v>372</v>
      </c>
      <c r="Q52" s="604">
        <f t="shared" si="6"/>
        <v>5</v>
      </c>
      <c r="R52" s="125"/>
      <c r="S52" s="116"/>
    </row>
    <row r="53" spans="1:19" x14ac:dyDescent="0.35">
      <c r="A53" s="604">
        <v>2007</v>
      </c>
      <c r="B53" s="604"/>
      <c r="C53" s="605" t="s">
        <v>732</v>
      </c>
      <c r="D53" s="605" t="s">
        <v>732</v>
      </c>
      <c r="E53" s="605" t="s">
        <v>732</v>
      </c>
      <c r="F53" s="605" t="s">
        <v>732</v>
      </c>
      <c r="G53" s="605" t="s">
        <v>732</v>
      </c>
      <c r="H53" s="605" t="s">
        <v>732</v>
      </c>
      <c r="I53" s="605" t="s">
        <v>732</v>
      </c>
      <c r="J53" s="605" t="s">
        <v>732</v>
      </c>
      <c r="K53" s="605" t="s">
        <v>732</v>
      </c>
      <c r="L53" s="605">
        <v>2</v>
      </c>
      <c r="M53" s="605" t="s">
        <v>732</v>
      </c>
      <c r="N53" s="605" t="s">
        <v>732</v>
      </c>
      <c r="O53" s="605"/>
      <c r="P53" s="604" t="s">
        <v>373</v>
      </c>
      <c r="Q53" s="604">
        <f t="shared" si="6"/>
        <v>2</v>
      </c>
      <c r="R53" s="125"/>
      <c r="S53" s="116"/>
    </row>
    <row r="54" spans="1:19" x14ac:dyDescent="0.35">
      <c r="A54" s="604">
        <v>2008</v>
      </c>
      <c r="B54" s="604"/>
      <c r="C54" s="605" t="s">
        <v>732</v>
      </c>
      <c r="D54" s="605" t="s">
        <v>732</v>
      </c>
      <c r="E54" s="605" t="s">
        <v>732</v>
      </c>
      <c r="F54" s="605">
        <v>2</v>
      </c>
      <c r="G54" s="605" t="s">
        <v>732</v>
      </c>
      <c r="H54" s="605" t="s">
        <v>732</v>
      </c>
      <c r="I54" s="605" t="s">
        <v>732</v>
      </c>
      <c r="J54" s="605" t="s">
        <v>732</v>
      </c>
      <c r="K54" s="605" t="s">
        <v>732</v>
      </c>
      <c r="L54" s="605" t="s">
        <v>732</v>
      </c>
      <c r="M54" s="605" t="s">
        <v>732</v>
      </c>
      <c r="N54" s="605" t="s">
        <v>732</v>
      </c>
      <c r="O54" s="605"/>
      <c r="P54" s="604" t="s">
        <v>374</v>
      </c>
      <c r="Q54" s="604">
        <f t="shared" si="6"/>
        <v>4</v>
      </c>
      <c r="R54" s="125"/>
      <c r="S54" s="116"/>
    </row>
    <row r="55" spans="1:19" x14ac:dyDescent="0.35">
      <c r="A55" s="604">
        <v>2009</v>
      </c>
      <c r="B55" s="604"/>
      <c r="C55" s="605" t="s">
        <v>732</v>
      </c>
      <c r="D55" s="605" t="s">
        <v>732</v>
      </c>
      <c r="E55" s="605">
        <v>1</v>
      </c>
      <c r="F55" s="605" t="s">
        <v>732</v>
      </c>
      <c r="G55" s="605" t="s">
        <v>732</v>
      </c>
      <c r="H55" s="605" t="s">
        <v>732</v>
      </c>
      <c r="I55" s="605" t="s">
        <v>732</v>
      </c>
      <c r="J55" s="605" t="s">
        <v>732</v>
      </c>
      <c r="K55" s="605" t="s">
        <v>732</v>
      </c>
      <c r="L55" s="605">
        <v>2</v>
      </c>
      <c r="M55" s="605" t="s">
        <v>732</v>
      </c>
      <c r="N55" s="605" t="s">
        <v>732</v>
      </c>
      <c r="O55" s="605"/>
      <c r="P55" s="604" t="s">
        <v>375</v>
      </c>
      <c r="Q55" s="604">
        <f t="shared" si="6"/>
        <v>1</v>
      </c>
      <c r="R55" s="125"/>
      <c r="S55" s="116"/>
    </row>
    <row r="56" spans="1:19" x14ac:dyDescent="0.35">
      <c r="A56" s="604">
        <v>2010</v>
      </c>
      <c r="B56" s="604"/>
      <c r="C56" s="605" t="s">
        <v>732</v>
      </c>
      <c r="D56" s="605" t="s">
        <v>732</v>
      </c>
      <c r="E56" s="605" t="s">
        <v>732</v>
      </c>
      <c r="F56" s="605" t="s">
        <v>732</v>
      </c>
      <c r="G56" s="605" t="s">
        <v>732</v>
      </c>
      <c r="H56" s="605" t="s">
        <v>732</v>
      </c>
      <c r="I56" s="605" t="s">
        <v>732</v>
      </c>
      <c r="J56" s="605" t="s">
        <v>732</v>
      </c>
      <c r="K56" s="605" t="s">
        <v>732</v>
      </c>
      <c r="L56" s="605">
        <v>1</v>
      </c>
      <c r="M56" s="605">
        <v>1</v>
      </c>
      <c r="N56" s="605">
        <v>2</v>
      </c>
      <c r="O56" s="605"/>
      <c r="P56" s="604" t="s">
        <v>376</v>
      </c>
      <c r="Q56" s="604">
        <f t="shared" si="6"/>
        <v>2</v>
      </c>
      <c r="R56" s="125"/>
      <c r="S56" s="116"/>
    </row>
    <row r="57" spans="1:19" x14ac:dyDescent="0.35">
      <c r="A57" s="604">
        <v>2011</v>
      </c>
      <c r="B57" s="604"/>
      <c r="C57" s="605"/>
      <c r="D57" s="605"/>
      <c r="E57" s="605"/>
      <c r="F57" s="605"/>
      <c r="G57" s="605">
        <v>1</v>
      </c>
      <c r="H57" s="605"/>
      <c r="I57" s="605"/>
      <c r="J57" s="605"/>
      <c r="K57" s="605"/>
      <c r="L57" s="605">
        <v>2</v>
      </c>
      <c r="M57" s="605"/>
      <c r="N57" s="605"/>
      <c r="O57" s="605"/>
      <c r="P57" s="604" t="s">
        <v>377</v>
      </c>
      <c r="Q57" s="604">
        <f t="shared" si="6"/>
        <v>4</v>
      </c>
      <c r="R57" s="125"/>
      <c r="S57" s="116"/>
    </row>
    <row r="58" spans="1:19" x14ac:dyDescent="0.35">
      <c r="A58" s="604">
        <v>2012</v>
      </c>
      <c r="B58" s="604"/>
      <c r="C58" s="605"/>
      <c r="D58" s="605"/>
      <c r="E58" s="605"/>
      <c r="F58" s="605"/>
      <c r="G58" s="605"/>
      <c r="H58" s="605"/>
      <c r="I58" s="605"/>
      <c r="J58" s="605"/>
      <c r="K58" s="605"/>
      <c r="L58" s="605"/>
      <c r="M58" s="605">
        <v>2</v>
      </c>
      <c r="N58" s="605">
        <v>2</v>
      </c>
      <c r="O58" s="605"/>
      <c r="P58" s="604" t="s">
        <v>959</v>
      </c>
      <c r="Q58" s="604">
        <f t="shared" si="6"/>
        <v>2</v>
      </c>
      <c r="R58" s="125"/>
      <c r="S58" s="116"/>
    </row>
    <row r="59" spans="1:19" x14ac:dyDescent="0.35">
      <c r="A59" s="116"/>
      <c r="B59" s="116"/>
      <c r="C59" s="125"/>
      <c r="D59" s="125"/>
      <c r="E59" s="125"/>
      <c r="F59" s="125"/>
      <c r="G59" s="125"/>
      <c r="H59" s="125"/>
      <c r="I59" s="125"/>
      <c r="J59" s="125"/>
      <c r="K59" s="125"/>
      <c r="L59" s="125"/>
      <c r="M59" s="125"/>
      <c r="N59" s="125"/>
      <c r="O59" s="125"/>
      <c r="P59" s="125"/>
      <c r="Q59" s="125"/>
      <c r="R59" s="125"/>
      <c r="S59" s="116"/>
    </row>
    <row r="60" spans="1:19" x14ac:dyDescent="0.35">
      <c r="A60" s="115"/>
      <c r="B60" s="66"/>
      <c r="C60" s="71"/>
      <c r="D60" s="71"/>
      <c r="E60" s="71"/>
      <c r="F60" s="71"/>
      <c r="G60" s="71"/>
      <c r="H60" s="71"/>
      <c r="I60" s="71"/>
      <c r="J60" s="71"/>
      <c r="K60" s="71"/>
      <c r="L60" s="71"/>
      <c r="M60" s="71"/>
      <c r="N60" s="71"/>
      <c r="O60" s="71"/>
      <c r="P60" s="71"/>
      <c r="Q60" s="71"/>
      <c r="R60" s="71"/>
      <c r="S60" s="66"/>
    </row>
  </sheetData>
  <pageMargins left="0.7" right="0.7" top="0.75" bottom="0.75" header="0.3" footer="0.3"/>
  <pageSetup paperSize="9" orientation="portrait" horizontalDpi="0"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workbookViewId="0">
      <selection activeCell="C3" sqref="C3"/>
    </sheetView>
  </sheetViews>
  <sheetFormatPr defaultRowHeight="14.5" x14ac:dyDescent="0.35"/>
  <sheetData>
    <row r="1" spans="1:15" x14ac:dyDescent="0.35">
      <c r="A1" s="30" t="s">
        <v>1075</v>
      </c>
    </row>
    <row r="2" spans="1:15" x14ac:dyDescent="0.35">
      <c r="C2" s="66" t="s">
        <v>1082</v>
      </c>
    </row>
    <row r="4" spans="1:15" x14ac:dyDescent="0.35">
      <c r="A4" s="116" t="s">
        <v>1081</v>
      </c>
      <c r="B4" s="325"/>
      <c r="C4" s="326" t="s">
        <v>0</v>
      </c>
      <c r="D4" s="326" t="s">
        <v>1</v>
      </c>
      <c r="E4" s="326" t="s">
        <v>2</v>
      </c>
      <c r="F4" s="326" t="s">
        <v>3</v>
      </c>
      <c r="G4" s="327" t="s">
        <v>4</v>
      </c>
      <c r="H4" s="326" t="s">
        <v>5</v>
      </c>
      <c r="I4" s="326" t="s">
        <v>6</v>
      </c>
      <c r="J4" s="326" t="s">
        <v>7</v>
      </c>
      <c r="K4" s="326" t="s">
        <v>8</v>
      </c>
      <c r="L4" s="326" t="s">
        <v>9</v>
      </c>
      <c r="M4" s="326" t="s">
        <v>10</v>
      </c>
      <c r="N4" s="326" t="s">
        <v>11</v>
      </c>
    </row>
    <row r="5" spans="1:15" x14ac:dyDescent="0.35">
      <c r="B5" s="328" t="s">
        <v>1076</v>
      </c>
      <c r="C5" s="326">
        <v>500</v>
      </c>
      <c r="D5" s="326">
        <v>500</v>
      </c>
      <c r="E5" s="326">
        <v>500</v>
      </c>
      <c r="F5" s="326">
        <v>600</v>
      </c>
      <c r="G5" s="326" t="s">
        <v>14</v>
      </c>
      <c r="H5" s="329" t="s">
        <v>14</v>
      </c>
      <c r="I5" s="326">
        <v>103</v>
      </c>
      <c r="J5" s="326">
        <v>400</v>
      </c>
      <c r="K5" s="326" t="s">
        <v>1077</v>
      </c>
      <c r="L5" s="326">
        <v>500</v>
      </c>
      <c r="M5" s="326" t="s">
        <v>1078</v>
      </c>
      <c r="N5" s="330">
        <v>1000</v>
      </c>
    </row>
    <row r="6" spans="1:15" x14ac:dyDescent="0.35">
      <c r="B6" s="69"/>
      <c r="C6" s="331">
        <v>2010</v>
      </c>
      <c r="D6" s="331" t="s">
        <v>1079</v>
      </c>
      <c r="E6" s="331">
        <v>1994</v>
      </c>
      <c r="F6" s="331">
        <v>2004</v>
      </c>
      <c r="G6" s="331"/>
      <c r="H6" s="331"/>
      <c r="I6" s="331">
        <v>2009</v>
      </c>
      <c r="J6" s="332">
        <v>2006</v>
      </c>
      <c r="K6" s="332">
        <v>1993</v>
      </c>
      <c r="L6" s="332">
        <v>1992</v>
      </c>
      <c r="M6" s="332">
        <v>1989</v>
      </c>
      <c r="N6" s="332">
        <v>1991</v>
      </c>
      <c r="O6" s="69"/>
    </row>
    <row r="7" spans="1:15" x14ac:dyDescent="0.35">
      <c r="B7" s="69"/>
      <c r="C7" s="69"/>
      <c r="D7" s="69"/>
      <c r="E7" s="69"/>
      <c r="F7" s="69"/>
      <c r="G7" s="69"/>
      <c r="H7" s="69"/>
      <c r="I7" s="69"/>
      <c r="J7" s="69"/>
      <c r="K7" s="69"/>
      <c r="L7" s="69"/>
      <c r="M7" s="69"/>
      <c r="N7" s="69"/>
      <c r="O7" s="69"/>
    </row>
    <row r="8" spans="1:15" x14ac:dyDescent="0.35">
      <c r="A8" s="244" t="s">
        <v>1080</v>
      </c>
      <c r="B8" s="333"/>
      <c r="C8" s="334" t="s">
        <v>0</v>
      </c>
      <c r="D8" s="334" t="s">
        <v>1</v>
      </c>
      <c r="E8" s="334" t="s">
        <v>2</v>
      </c>
      <c r="F8" s="334" t="s">
        <v>3</v>
      </c>
      <c r="G8" s="335" t="s">
        <v>4</v>
      </c>
      <c r="H8" s="334" t="s">
        <v>5</v>
      </c>
      <c r="I8" s="334" t="s">
        <v>6</v>
      </c>
      <c r="J8" s="334" t="s">
        <v>7</v>
      </c>
      <c r="K8" s="334" t="s">
        <v>8</v>
      </c>
      <c r="L8" s="334" t="s">
        <v>9</v>
      </c>
      <c r="M8" s="334" t="s">
        <v>10</v>
      </c>
      <c r="N8" s="334" t="s">
        <v>11</v>
      </c>
    </row>
    <row r="9" spans="1:15" x14ac:dyDescent="0.35">
      <c r="B9" s="336" t="s">
        <v>1076</v>
      </c>
      <c r="C9" s="334">
        <v>300</v>
      </c>
      <c r="D9" s="334">
        <v>500</v>
      </c>
      <c r="E9" s="334">
        <v>500</v>
      </c>
      <c r="F9" s="334">
        <v>257</v>
      </c>
      <c r="G9" s="334" t="s">
        <v>14</v>
      </c>
      <c r="H9" s="337" t="s">
        <v>14</v>
      </c>
      <c r="I9" s="334">
        <v>100</v>
      </c>
      <c r="J9" s="334">
        <v>250</v>
      </c>
      <c r="K9" s="334" t="s">
        <v>1077</v>
      </c>
      <c r="L9" s="334">
        <v>500</v>
      </c>
      <c r="M9" s="334" t="s">
        <v>1078</v>
      </c>
      <c r="N9" s="338">
        <v>1000</v>
      </c>
    </row>
    <row r="10" spans="1:15" x14ac:dyDescent="0.35">
      <c r="C10" s="314">
        <v>1992</v>
      </c>
      <c r="D10" s="314">
        <v>1992</v>
      </c>
      <c r="E10" s="314">
        <v>1994</v>
      </c>
      <c r="F10" s="314">
        <v>1991</v>
      </c>
      <c r="G10" s="314"/>
      <c r="H10" s="314"/>
      <c r="I10" s="314">
        <v>1994</v>
      </c>
      <c r="J10" s="314">
        <v>1988</v>
      </c>
      <c r="K10" s="314">
        <v>1993</v>
      </c>
      <c r="L10" s="314">
        <v>1992</v>
      </c>
      <c r="M10" s="314">
        <v>1989</v>
      </c>
      <c r="N10" s="314">
        <v>1991</v>
      </c>
      <c r="O10" s="314"/>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J13" sqref="J13"/>
    </sheetView>
  </sheetViews>
  <sheetFormatPr defaultRowHeight="14.5" x14ac:dyDescent="0.35"/>
  <sheetData>
    <row r="1" spans="1:14" x14ac:dyDescent="0.35">
      <c r="A1" s="30" t="s">
        <v>1083</v>
      </c>
    </row>
    <row r="2" spans="1:14" s="66" customFormat="1" x14ac:dyDescent="0.35">
      <c r="A2" s="30"/>
    </row>
    <row r="9" spans="1:14" x14ac:dyDescent="0.35">
      <c r="B9" s="66"/>
      <c r="C9" s="66"/>
      <c r="D9" s="66"/>
      <c r="E9" s="66"/>
      <c r="F9" s="66"/>
      <c r="G9" s="66"/>
      <c r="H9" s="66"/>
      <c r="I9" s="66"/>
      <c r="J9" s="66"/>
      <c r="K9" s="66"/>
      <c r="L9" s="66"/>
      <c r="M9" s="66"/>
      <c r="N9" s="66"/>
    </row>
    <row r="10" spans="1:14" x14ac:dyDescent="0.35">
      <c r="B10" s="66"/>
      <c r="C10" s="66"/>
      <c r="D10" s="66"/>
      <c r="E10" s="66"/>
      <c r="F10" s="66"/>
      <c r="G10" s="66"/>
      <c r="H10" s="66"/>
      <c r="I10" s="66"/>
      <c r="J10" s="66"/>
      <c r="K10" s="66"/>
      <c r="L10" s="66"/>
      <c r="M10" s="66"/>
      <c r="N10" s="66"/>
    </row>
    <row r="11" spans="1:14" x14ac:dyDescent="0.35">
      <c r="B11" s="66"/>
      <c r="C11" s="30" t="s">
        <v>1335</v>
      </c>
      <c r="D11" s="66"/>
      <c r="E11" s="66"/>
      <c r="F11" s="66"/>
      <c r="G11" s="66"/>
      <c r="H11" s="66"/>
      <c r="I11" s="66"/>
      <c r="J11" s="66"/>
      <c r="K11" s="66"/>
      <c r="L11" s="66"/>
      <c r="M11" s="66"/>
      <c r="N11" s="66"/>
    </row>
    <row r="12" spans="1:14" s="66" customFormat="1" x14ac:dyDescent="0.35"/>
    <row r="13" spans="1:14" x14ac:dyDescent="0.35">
      <c r="B13" s="66"/>
      <c r="C13" s="66"/>
      <c r="D13" s="66"/>
      <c r="E13" s="66"/>
      <c r="F13" s="66"/>
      <c r="G13" s="66"/>
      <c r="H13" s="66"/>
      <c r="I13" s="66"/>
      <c r="J13" s="66"/>
      <c r="K13" s="66"/>
      <c r="L13" s="66"/>
      <c r="M13" s="66"/>
      <c r="N13" s="66"/>
    </row>
    <row r="14" spans="1:14" x14ac:dyDescent="0.35">
      <c r="B14" s="66"/>
      <c r="C14" s="66"/>
      <c r="D14" s="66"/>
      <c r="E14" s="66"/>
      <c r="F14" s="66"/>
      <c r="G14" s="66"/>
      <c r="H14" s="66"/>
      <c r="I14" s="66"/>
      <c r="J14" s="66"/>
      <c r="K14" s="66"/>
      <c r="L14" s="66"/>
      <c r="M14" s="66"/>
      <c r="N14" s="66"/>
    </row>
    <row r="15" spans="1:14" x14ac:dyDescent="0.35">
      <c r="B15" s="66"/>
      <c r="C15" s="66"/>
      <c r="D15" s="66"/>
      <c r="E15" s="66"/>
      <c r="F15" s="66"/>
      <c r="G15" s="66"/>
      <c r="H15" s="66"/>
      <c r="I15" s="66"/>
      <c r="J15" s="66"/>
      <c r="K15" s="66"/>
      <c r="L15" s="66"/>
      <c r="M15" s="66"/>
      <c r="N15" s="66"/>
    </row>
    <row r="16" spans="1:14" x14ac:dyDescent="0.35">
      <c r="B16" s="66"/>
      <c r="C16" s="66"/>
      <c r="D16" s="66"/>
      <c r="E16" s="66"/>
      <c r="F16" s="66"/>
      <c r="G16" s="66"/>
      <c r="H16" s="66"/>
      <c r="I16" s="66"/>
      <c r="J16" s="66"/>
      <c r="K16" s="66"/>
      <c r="L16" s="66"/>
      <c r="M16" s="66"/>
      <c r="N16" s="66"/>
    </row>
    <row r="17" spans="1:14" x14ac:dyDescent="0.35">
      <c r="B17" s="66"/>
      <c r="C17" s="66"/>
      <c r="D17" s="66"/>
      <c r="E17" s="66"/>
      <c r="F17" s="66"/>
      <c r="G17" s="66"/>
      <c r="H17" s="66"/>
      <c r="I17" s="66"/>
      <c r="J17" s="66"/>
      <c r="K17" s="66"/>
      <c r="L17" s="66"/>
      <c r="M17" s="66"/>
      <c r="N17" s="66"/>
    </row>
    <row r="18" spans="1:14" x14ac:dyDescent="0.35">
      <c r="B18" s="66"/>
      <c r="D18" s="66"/>
      <c r="E18" s="66"/>
      <c r="F18" s="66"/>
      <c r="G18" s="66"/>
      <c r="H18" s="66"/>
      <c r="J18" s="66"/>
      <c r="K18" s="66"/>
      <c r="L18" s="66"/>
      <c r="M18" s="66"/>
      <c r="N18" s="66"/>
    </row>
    <row r="19" spans="1:14" x14ac:dyDescent="0.35">
      <c r="B19" s="69"/>
      <c r="C19" s="30" t="s">
        <v>1336</v>
      </c>
      <c r="D19" s="69"/>
      <c r="E19" s="69"/>
      <c r="F19" s="69"/>
      <c r="G19" s="69"/>
      <c r="H19" s="69"/>
      <c r="I19" s="69"/>
      <c r="J19" s="69"/>
      <c r="K19" s="69"/>
      <c r="L19" s="69"/>
      <c r="M19" s="69"/>
      <c r="N19" s="66"/>
    </row>
    <row r="20" spans="1:14" x14ac:dyDescent="0.35">
      <c r="B20" s="165" t="s">
        <v>0</v>
      </c>
      <c r="C20" s="165" t="s">
        <v>1</v>
      </c>
      <c r="D20" s="165" t="s">
        <v>2</v>
      </c>
      <c r="E20" s="165" t="s">
        <v>3</v>
      </c>
      <c r="F20" s="165" t="s">
        <v>4</v>
      </c>
      <c r="G20" s="165" t="s">
        <v>5</v>
      </c>
      <c r="H20" s="165" t="s">
        <v>6</v>
      </c>
      <c r="I20" s="165" t="s">
        <v>7</v>
      </c>
      <c r="J20" s="165" t="s">
        <v>8</v>
      </c>
      <c r="K20" s="165" t="s">
        <v>9</v>
      </c>
      <c r="L20" s="165" t="s">
        <v>10</v>
      </c>
      <c r="M20" s="165" t="s">
        <v>11</v>
      </c>
      <c r="N20" s="167" t="s">
        <v>12</v>
      </c>
    </row>
    <row r="21" spans="1:14" x14ac:dyDescent="0.35">
      <c r="A21" t="s">
        <v>27</v>
      </c>
      <c r="B21" s="339">
        <v>10</v>
      </c>
      <c r="C21" s="339">
        <v>3</v>
      </c>
      <c r="D21" s="339">
        <v>6</v>
      </c>
      <c r="E21" s="339">
        <v>0</v>
      </c>
      <c r="F21" s="339">
        <v>0</v>
      </c>
      <c r="G21" s="339">
        <v>0</v>
      </c>
      <c r="H21" s="339">
        <v>0</v>
      </c>
      <c r="I21" s="339">
        <v>0</v>
      </c>
      <c r="J21" s="339">
        <v>0</v>
      </c>
      <c r="K21" s="339">
        <v>7</v>
      </c>
      <c r="L21" s="339">
        <v>7</v>
      </c>
      <c r="M21" s="339">
        <v>2</v>
      </c>
      <c r="N21" s="142">
        <f>+SUM(B21:M21)</f>
        <v>35</v>
      </c>
    </row>
    <row r="22" spans="1:14" x14ac:dyDescent="0.35">
      <c r="A22" s="461" t="s">
        <v>381</v>
      </c>
      <c r="B22" s="461"/>
      <c r="C22" s="461"/>
      <c r="D22" s="461"/>
      <c r="E22" s="461"/>
      <c r="F22" s="461"/>
      <c r="G22" s="461"/>
      <c r="H22" s="461"/>
      <c r="I22" s="461"/>
      <c r="J22" s="461"/>
      <c r="K22" s="462">
        <v>1</v>
      </c>
      <c r="L22" s="461"/>
      <c r="M22" s="461"/>
      <c r="N22" s="461"/>
    </row>
    <row r="23" spans="1:14" x14ac:dyDescent="0.35">
      <c r="A23" s="248" t="s">
        <v>1080</v>
      </c>
      <c r="B23" s="314">
        <v>10</v>
      </c>
      <c r="C23" s="314">
        <v>3</v>
      </c>
      <c r="D23" s="314">
        <v>6</v>
      </c>
      <c r="E23" s="314"/>
      <c r="F23" s="314"/>
      <c r="G23" s="314"/>
      <c r="H23" s="314"/>
      <c r="I23" s="314"/>
      <c r="J23" s="314"/>
      <c r="K23" s="314">
        <v>6</v>
      </c>
      <c r="L23" s="314">
        <v>7</v>
      </c>
      <c r="M23" s="314">
        <v>2</v>
      </c>
      <c r="N23" s="314">
        <f>+SUM(B23:M23)</f>
        <v>34</v>
      </c>
    </row>
    <row r="24" spans="1:14" x14ac:dyDescent="0.35">
      <c r="B24" s="66"/>
      <c r="C24" s="66" t="s">
        <v>25</v>
      </c>
      <c r="D24" s="66" t="s">
        <v>24</v>
      </c>
      <c r="E24" s="66"/>
      <c r="F24" s="66"/>
      <c r="G24" s="66"/>
      <c r="H24" s="66"/>
      <c r="I24" s="66"/>
      <c r="J24" s="66"/>
      <c r="K24" s="66"/>
      <c r="L24" s="66"/>
      <c r="M24" s="66"/>
      <c r="N24" s="66"/>
    </row>
    <row r="25" spans="1:14" x14ac:dyDescent="0.35">
      <c r="B25" s="248" t="s">
        <v>1084</v>
      </c>
      <c r="C25" s="249">
        <v>15</v>
      </c>
      <c r="D25" s="249">
        <v>7</v>
      </c>
      <c r="E25" s="71"/>
      <c r="F25" s="66"/>
      <c r="G25" s="66"/>
      <c r="H25" s="66"/>
      <c r="I25" s="66"/>
      <c r="J25" s="66"/>
      <c r="K25" s="66"/>
      <c r="L25" s="66"/>
      <c r="M25" s="66"/>
      <c r="N25" s="66"/>
    </row>
    <row r="26" spans="1:14" x14ac:dyDescent="0.35">
      <c r="B26" s="248" t="s">
        <v>1085</v>
      </c>
      <c r="C26" s="249">
        <v>8</v>
      </c>
      <c r="D26" s="249">
        <v>8</v>
      </c>
      <c r="E26" s="71"/>
      <c r="F26" s="66"/>
      <c r="G26" s="66"/>
      <c r="H26" s="66"/>
      <c r="I26" s="66"/>
      <c r="J26" s="66"/>
      <c r="K26" s="66"/>
      <c r="L26" s="66"/>
      <c r="M26" s="66"/>
      <c r="N26" s="66"/>
    </row>
    <row r="27" spans="1:14" x14ac:dyDescent="0.35">
      <c r="B27" s="248" t="s">
        <v>55</v>
      </c>
      <c r="C27" s="249">
        <v>11</v>
      </c>
      <c r="D27" s="249">
        <v>3</v>
      </c>
      <c r="E27" s="71"/>
      <c r="F27" s="66"/>
      <c r="G27" s="66"/>
      <c r="H27" s="66"/>
      <c r="I27" s="66"/>
      <c r="J27" s="66"/>
      <c r="K27" s="66"/>
      <c r="L27" s="66"/>
      <c r="M27" s="66"/>
      <c r="N27" s="66"/>
    </row>
    <row r="28" spans="1:14" x14ac:dyDescent="0.35">
      <c r="B28" s="248" t="s">
        <v>1086</v>
      </c>
      <c r="C28" s="249"/>
      <c r="D28" s="249"/>
      <c r="E28" s="71"/>
      <c r="F28" s="66"/>
      <c r="G28" s="66"/>
      <c r="H28" s="66"/>
      <c r="I28" s="66"/>
      <c r="J28" s="66"/>
      <c r="K28" s="66"/>
      <c r="L28" s="66"/>
      <c r="M28" s="66"/>
      <c r="N28" s="66"/>
    </row>
    <row r="29" spans="1:14" x14ac:dyDescent="0.35">
      <c r="B29" s="245" t="s">
        <v>173</v>
      </c>
      <c r="C29" s="253">
        <v>1</v>
      </c>
      <c r="D29" s="253">
        <v>1</v>
      </c>
      <c r="E29" s="71"/>
      <c r="F29" s="66"/>
      <c r="G29" s="66"/>
      <c r="H29" s="66"/>
      <c r="I29" s="66"/>
      <c r="J29" s="66"/>
      <c r="K29" s="66"/>
      <c r="L29" s="66"/>
      <c r="M29" s="66"/>
      <c r="N29" s="66"/>
    </row>
    <row r="30" spans="1:14" x14ac:dyDescent="0.35">
      <c r="B30" s="245" t="s">
        <v>12</v>
      </c>
      <c r="C30" s="340">
        <f>+SUM(C25:C29)</f>
        <v>35</v>
      </c>
      <c r="D30" s="71"/>
      <c r="E30" s="71"/>
      <c r="F30" s="66"/>
      <c r="G30" s="66"/>
      <c r="H30" s="66"/>
      <c r="I30" s="66"/>
      <c r="J30" s="66"/>
      <c r="K30" s="66"/>
      <c r="L30" s="66"/>
      <c r="M30" s="66"/>
      <c r="N30" s="66"/>
    </row>
    <row r="31" spans="1:14" x14ac:dyDescent="0.35">
      <c r="B31" s="66"/>
      <c r="C31" s="71"/>
      <c r="D31" s="71"/>
      <c r="E31" s="71"/>
      <c r="F31" s="66"/>
      <c r="G31" s="66"/>
      <c r="H31" s="66"/>
      <c r="I31" s="66"/>
      <c r="J31" s="66"/>
      <c r="K31" s="66"/>
      <c r="L31" s="66"/>
      <c r="M31" s="66"/>
      <c r="N31" s="66"/>
    </row>
    <row r="32" spans="1:14" x14ac:dyDescent="0.35">
      <c r="B32" s="66"/>
      <c r="C32" s="66"/>
      <c r="D32" s="66"/>
      <c r="E32" s="66"/>
      <c r="F32" s="66"/>
      <c r="G32" s="66"/>
      <c r="H32" s="66"/>
      <c r="I32" s="66"/>
      <c r="J32" s="66"/>
      <c r="K32" s="66"/>
      <c r="L32" s="66"/>
      <c r="M32" s="66"/>
      <c r="N32" s="66"/>
    </row>
    <row r="33" spans="2:14" x14ac:dyDescent="0.35">
      <c r="B33" s="66"/>
      <c r="C33" s="66"/>
      <c r="D33" s="66"/>
      <c r="E33" s="66"/>
      <c r="F33" s="66"/>
      <c r="G33" s="66"/>
      <c r="H33" s="66"/>
      <c r="I33" s="66"/>
      <c r="J33" s="66"/>
      <c r="K33" s="66"/>
      <c r="L33" s="66"/>
      <c r="M33" s="66"/>
      <c r="N33" s="66"/>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G4" sqref="G4"/>
    </sheetView>
  </sheetViews>
  <sheetFormatPr defaultRowHeight="14.5" x14ac:dyDescent="0.35"/>
  <sheetData>
    <row r="1" spans="1:14" x14ac:dyDescent="0.35">
      <c r="A1" s="66" t="s">
        <v>1087</v>
      </c>
    </row>
    <row r="2" spans="1:14" x14ac:dyDescent="0.35">
      <c r="C2" s="66" t="s">
        <v>1092</v>
      </c>
    </row>
    <row r="3" spans="1:14" x14ac:dyDescent="0.35">
      <c r="A3" s="116" t="s">
        <v>1081</v>
      </c>
      <c r="B3" s="341"/>
      <c r="C3" s="342" t="s">
        <v>0</v>
      </c>
      <c r="D3" s="342" t="s">
        <v>1</v>
      </c>
      <c r="E3" s="342" t="s">
        <v>2</v>
      </c>
      <c r="F3" s="342" t="s">
        <v>3</v>
      </c>
      <c r="G3" s="342" t="s">
        <v>4</v>
      </c>
      <c r="H3" s="342" t="s">
        <v>5</v>
      </c>
      <c r="I3" s="342" t="s">
        <v>6</v>
      </c>
      <c r="J3" s="342" t="s">
        <v>7</v>
      </c>
      <c r="K3" s="342" t="s">
        <v>8</v>
      </c>
      <c r="L3" s="342" t="s">
        <v>9</v>
      </c>
      <c r="M3" s="342" t="s">
        <v>10</v>
      </c>
      <c r="N3" s="342" t="s">
        <v>11</v>
      </c>
    </row>
    <row r="4" spans="1:14" x14ac:dyDescent="0.35">
      <c r="B4" s="341" t="s">
        <v>229</v>
      </c>
      <c r="C4" s="342">
        <v>200</v>
      </c>
      <c r="D4" s="342">
        <v>300</v>
      </c>
      <c r="E4" s="342">
        <v>400</v>
      </c>
      <c r="F4" s="342">
        <v>1000</v>
      </c>
      <c r="G4" s="342">
        <v>250</v>
      </c>
      <c r="H4" s="342" t="s">
        <v>14</v>
      </c>
      <c r="I4" s="342"/>
      <c r="J4" s="342" t="s">
        <v>14</v>
      </c>
      <c r="K4" s="342" t="s">
        <v>14</v>
      </c>
      <c r="L4" s="342">
        <v>110</v>
      </c>
      <c r="M4" s="342">
        <v>600</v>
      </c>
      <c r="N4" s="342">
        <v>100</v>
      </c>
    </row>
    <row r="5" spans="1:14" ht="24.5" x14ac:dyDescent="0.35">
      <c r="B5" s="341" t="s">
        <v>1088</v>
      </c>
      <c r="C5" s="342">
        <v>1996</v>
      </c>
      <c r="D5" s="342">
        <v>1982</v>
      </c>
      <c r="E5" s="342">
        <v>1990</v>
      </c>
      <c r="F5" s="342">
        <v>2002</v>
      </c>
      <c r="G5" s="342">
        <v>2004</v>
      </c>
      <c r="H5" s="342" t="s">
        <v>14</v>
      </c>
      <c r="I5" s="342" t="s">
        <v>14</v>
      </c>
      <c r="J5" s="342" t="s">
        <v>14</v>
      </c>
      <c r="K5" s="342" t="s">
        <v>14</v>
      </c>
      <c r="L5" s="342">
        <v>2006</v>
      </c>
      <c r="M5" s="342">
        <v>1984</v>
      </c>
      <c r="N5" s="342" t="s">
        <v>1089</v>
      </c>
    </row>
    <row r="6" spans="1:14" x14ac:dyDescent="0.35">
      <c r="B6" s="343"/>
      <c r="C6" s="343"/>
      <c r="D6" s="343"/>
      <c r="E6" s="343"/>
      <c r="F6" s="343"/>
      <c r="G6" s="343"/>
      <c r="H6" s="343"/>
      <c r="I6" s="343"/>
      <c r="J6" s="343"/>
      <c r="K6" s="343"/>
      <c r="L6" s="343"/>
      <c r="M6" s="343"/>
      <c r="N6" s="343"/>
    </row>
    <row r="9" spans="1:14" x14ac:dyDescent="0.35">
      <c r="A9" s="244" t="s">
        <v>1080</v>
      </c>
      <c r="B9" s="344"/>
      <c r="C9" s="233" t="s">
        <v>0</v>
      </c>
      <c r="D9" s="233" t="s">
        <v>1</v>
      </c>
      <c r="E9" s="233" t="s">
        <v>2</v>
      </c>
      <c r="F9" s="233" t="s">
        <v>3</v>
      </c>
      <c r="G9" s="233" t="s">
        <v>4</v>
      </c>
      <c r="H9" s="233" t="s">
        <v>5</v>
      </c>
      <c r="I9" s="233" t="s">
        <v>6</v>
      </c>
      <c r="J9" s="233" t="s">
        <v>7</v>
      </c>
      <c r="K9" s="233" t="s">
        <v>8</v>
      </c>
      <c r="L9" s="233" t="s">
        <v>9</v>
      </c>
      <c r="M9" s="233" t="s">
        <v>10</v>
      </c>
      <c r="N9" s="233" t="s">
        <v>11</v>
      </c>
    </row>
    <row r="10" spans="1:14" x14ac:dyDescent="0.35">
      <c r="B10" s="344" t="s">
        <v>229</v>
      </c>
      <c r="C10" s="233">
        <v>100</v>
      </c>
      <c r="D10" s="233">
        <v>300</v>
      </c>
      <c r="E10" s="233">
        <v>400</v>
      </c>
      <c r="F10" s="233">
        <v>600</v>
      </c>
      <c r="G10" s="233">
        <v>150</v>
      </c>
      <c r="H10" s="233" t="s">
        <v>14</v>
      </c>
      <c r="I10" s="233"/>
      <c r="J10" s="233" t="s">
        <v>14</v>
      </c>
      <c r="K10" s="233" t="s">
        <v>14</v>
      </c>
      <c r="L10" s="233">
        <v>55</v>
      </c>
      <c r="M10" s="233">
        <v>600</v>
      </c>
      <c r="N10" s="233">
        <v>100</v>
      </c>
    </row>
    <row r="11" spans="1:14" x14ac:dyDescent="0.35">
      <c r="B11" s="344" t="s">
        <v>1088</v>
      </c>
      <c r="C11" s="233">
        <v>1985</v>
      </c>
      <c r="D11" s="233">
        <v>1982</v>
      </c>
      <c r="E11" s="233">
        <v>1990</v>
      </c>
      <c r="F11" s="233" t="s">
        <v>1090</v>
      </c>
      <c r="G11" s="233">
        <v>1993</v>
      </c>
      <c r="H11" s="233" t="s">
        <v>14</v>
      </c>
      <c r="I11" s="233" t="s">
        <v>14</v>
      </c>
      <c r="J11" s="233" t="s">
        <v>14</v>
      </c>
      <c r="K11" s="233" t="s">
        <v>14</v>
      </c>
      <c r="L11" s="233">
        <v>1992</v>
      </c>
      <c r="M11" s="233">
        <v>1984</v>
      </c>
      <c r="N11" s="233" t="s">
        <v>1091</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zoomScale="60" zoomScaleNormal="60" workbookViewId="0">
      <selection activeCell="Z39" sqref="Z39"/>
    </sheetView>
  </sheetViews>
  <sheetFormatPr defaultRowHeight="14.5" x14ac:dyDescent="0.35"/>
  <sheetData>
    <row r="1" spans="1:26" x14ac:dyDescent="0.35">
      <c r="A1" s="30" t="s">
        <v>1093</v>
      </c>
    </row>
    <row r="11" spans="1:26" x14ac:dyDescent="0.35">
      <c r="B11" s="30" t="s">
        <v>1337</v>
      </c>
      <c r="C11" s="66"/>
      <c r="D11" s="66"/>
      <c r="E11" s="66"/>
      <c r="F11" s="66"/>
      <c r="G11" s="66"/>
      <c r="H11" s="66"/>
      <c r="I11" s="66"/>
      <c r="J11" s="66"/>
      <c r="K11" s="66"/>
      <c r="L11" s="66"/>
      <c r="M11" s="66"/>
      <c r="N11" s="66"/>
    </row>
    <row r="12" spans="1:26" x14ac:dyDescent="0.35">
      <c r="B12" s="69"/>
      <c r="C12" s="69"/>
      <c r="D12" s="69"/>
      <c r="E12" s="69"/>
      <c r="F12" s="69"/>
      <c r="G12" s="69"/>
      <c r="H12" s="69"/>
      <c r="I12" s="69"/>
      <c r="J12" s="69"/>
      <c r="K12" s="69"/>
      <c r="L12" s="69"/>
      <c r="M12" s="69"/>
      <c r="N12" s="69"/>
    </row>
    <row r="13" spans="1:26" x14ac:dyDescent="0.35">
      <c r="A13" s="116"/>
      <c r="B13" s="345" t="s">
        <v>0</v>
      </c>
      <c r="C13" s="258" t="s">
        <v>1</v>
      </c>
      <c r="D13" s="258" t="s">
        <v>2</v>
      </c>
      <c r="E13" s="258" t="s">
        <v>3</v>
      </c>
      <c r="F13" s="258" t="s">
        <v>4</v>
      </c>
      <c r="G13" s="258" t="s">
        <v>5</v>
      </c>
      <c r="H13" s="258" t="s">
        <v>6</v>
      </c>
      <c r="I13" s="258" t="s">
        <v>7</v>
      </c>
      <c r="J13" s="258" t="s">
        <v>8</v>
      </c>
      <c r="K13" s="258" t="s">
        <v>9</v>
      </c>
      <c r="L13" s="258" t="s">
        <v>10</v>
      </c>
      <c r="M13" s="258" t="s">
        <v>11</v>
      </c>
      <c r="N13" s="258" t="s">
        <v>12</v>
      </c>
      <c r="O13" s="81"/>
    </row>
    <row r="14" spans="1:26" x14ac:dyDescent="0.35">
      <c r="A14" s="307" t="s">
        <v>1096</v>
      </c>
      <c r="B14" s="258">
        <f t="shared" ref="B14:M14" si="0">+B20+B21+B22</f>
        <v>10</v>
      </c>
      <c r="C14" s="258">
        <f t="shared" si="0"/>
        <v>1</v>
      </c>
      <c r="D14" s="258">
        <f t="shared" si="0"/>
        <v>1</v>
      </c>
      <c r="E14" s="258">
        <f t="shared" si="0"/>
        <v>0</v>
      </c>
      <c r="F14" s="258">
        <f t="shared" si="0"/>
        <v>0</v>
      </c>
      <c r="G14" s="258">
        <f t="shared" si="0"/>
        <v>0</v>
      </c>
      <c r="H14" s="258">
        <f t="shared" si="0"/>
        <v>0</v>
      </c>
      <c r="I14" s="258">
        <f t="shared" si="0"/>
        <v>0</v>
      </c>
      <c r="J14" s="258">
        <f t="shared" si="0"/>
        <v>0</v>
      </c>
      <c r="K14" s="258">
        <f t="shared" si="0"/>
        <v>4</v>
      </c>
      <c r="L14" s="258">
        <f t="shared" si="0"/>
        <v>23</v>
      </c>
      <c r="M14" s="258">
        <f t="shared" si="0"/>
        <v>8</v>
      </c>
      <c r="N14" s="258">
        <f>+SUM(B14:M14)</f>
        <v>47</v>
      </c>
      <c r="O14" s="81"/>
      <c r="P14" s="34"/>
      <c r="Q14" s="34"/>
      <c r="R14" s="34"/>
      <c r="S14" s="34"/>
      <c r="T14" s="34"/>
      <c r="U14" s="34"/>
      <c r="V14" s="34"/>
      <c r="W14" s="34"/>
      <c r="X14" s="34"/>
      <c r="Y14" s="34"/>
      <c r="Z14" s="34"/>
    </row>
    <row r="15" spans="1:26" x14ac:dyDescent="0.35">
      <c r="B15" s="66"/>
      <c r="C15" s="66"/>
      <c r="D15" s="66"/>
      <c r="E15" s="66"/>
      <c r="F15" s="66"/>
      <c r="G15" s="66"/>
      <c r="H15" s="66"/>
      <c r="I15" s="66"/>
      <c r="J15" s="66"/>
      <c r="K15" s="66"/>
      <c r="L15" s="66"/>
      <c r="M15" s="66"/>
      <c r="N15" s="66"/>
    </row>
    <row r="16" spans="1:26" x14ac:dyDescent="0.35">
      <c r="B16" s="66"/>
      <c r="C16" s="66"/>
      <c r="D16" s="66"/>
      <c r="E16" s="66"/>
      <c r="F16" s="66"/>
      <c r="G16" s="66"/>
      <c r="H16" s="66"/>
      <c r="I16" s="66"/>
      <c r="J16" s="66"/>
      <c r="K16" s="66"/>
      <c r="L16" s="66"/>
      <c r="M16" s="66"/>
      <c r="N16" s="66"/>
    </row>
    <row r="17" spans="1:15" x14ac:dyDescent="0.35">
      <c r="B17" s="66"/>
      <c r="C17" s="66"/>
      <c r="D17" s="66"/>
      <c r="E17" s="66"/>
      <c r="F17" s="66"/>
      <c r="G17" s="66"/>
      <c r="H17" s="66"/>
      <c r="I17" s="66"/>
      <c r="J17" s="66"/>
      <c r="K17" s="66"/>
      <c r="L17" s="66"/>
      <c r="M17" s="66"/>
      <c r="N17" s="66"/>
    </row>
    <row r="18" spans="1:15" x14ac:dyDescent="0.35">
      <c r="B18" s="66"/>
      <c r="C18" s="66"/>
      <c r="D18" s="66"/>
      <c r="E18" s="66"/>
      <c r="F18" s="66"/>
      <c r="G18" s="66"/>
      <c r="H18" s="66"/>
      <c r="I18" s="66"/>
      <c r="J18" s="66"/>
      <c r="K18" s="66"/>
      <c r="L18" s="66"/>
      <c r="M18" s="66"/>
      <c r="N18" s="66"/>
    </row>
    <row r="19" spans="1:15" x14ac:dyDescent="0.35">
      <c r="A19" s="543"/>
      <c r="B19" s="757" t="s">
        <v>0</v>
      </c>
      <c r="C19" s="708" t="s">
        <v>1</v>
      </c>
      <c r="D19" s="708" t="s">
        <v>2</v>
      </c>
      <c r="E19" s="708" t="s">
        <v>3</v>
      </c>
      <c r="F19" s="708" t="s">
        <v>4</v>
      </c>
      <c r="G19" s="708" t="s">
        <v>5</v>
      </c>
      <c r="H19" s="708" t="s">
        <v>6</v>
      </c>
      <c r="I19" s="708" t="s">
        <v>7</v>
      </c>
      <c r="J19" s="708" t="s">
        <v>8</v>
      </c>
      <c r="K19" s="708" t="s">
        <v>9</v>
      </c>
      <c r="L19" s="708" t="s">
        <v>10</v>
      </c>
      <c r="M19" s="708" t="s">
        <v>11</v>
      </c>
      <c r="N19" s="543"/>
    </row>
    <row r="20" spans="1:15" x14ac:dyDescent="0.35">
      <c r="A20" s="574" t="s">
        <v>1094</v>
      </c>
      <c r="B20" s="574">
        <v>8</v>
      </c>
      <c r="C20" s="574"/>
      <c r="D20" s="574"/>
      <c r="E20" s="574"/>
      <c r="F20" s="574"/>
      <c r="G20" s="574"/>
      <c r="H20" s="574"/>
      <c r="I20" s="574"/>
      <c r="J20" s="574"/>
      <c r="K20" s="574">
        <v>1</v>
      </c>
      <c r="L20" s="574">
        <v>3</v>
      </c>
      <c r="M20" s="574">
        <v>3</v>
      </c>
      <c r="N20" s="574">
        <f>+SUM(B20:M20)</f>
        <v>15</v>
      </c>
      <c r="O20" s="257" t="s">
        <v>266</v>
      </c>
    </row>
    <row r="21" spans="1:15" x14ac:dyDescent="0.35">
      <c r="A21" s="574" t="s">
        <v>1097</v>
      </c>
      <c r="B21" s="574">
        <v>2</v>
      </c>
      <c r="C21" s="574">
        <v>1</v>
      </c>
      <c r="D21" s="574">
        <v>1</v>
      </c>
      <c r="E21" s="574"/>
      <c r="F21" s="574"/>
      <c r="G21" s="574"/>
      <c r="H21" s="574"/>
      <c r="I21" s="574"/>
      <c r="J21" s="574"/>
      <c r="K21" s="574">
        <v>1</v>
      </c>
      <c r="L21" s="574">
        <v>8</v>
      </c>
      <c r="M21" s="574">
        <v>3</v>
      </c>
      <c r="N21" s="574">
        <f>+SUM(B21:M21)</f>
        <v>16</v>
      </c>
    </row>
    <row r="22" spans="1:15" x14ac:dyDescent="0.35">
      <c r="A22" s="600" t="s">
        <v>1095</v>
      </c>
      <c r="B22" s="600">
        <f>+SUM(B26:B44)</f>
        <v>0</v>
      </c>
      <c r="C22" s="600">
        <f t="shared" ref="C22:G22" si="1">+SUM(C26:C44)</f>
        <v>0</v>
      </c>
      <c r="D22" s="600">
        <f t="shared" si="1"/>
        <v>0</v>
      </c>
      <c r="E22" s="600">
        <f t="shared" si="1"/>
        <v>0</v>
      </c>
      <c r="F22" s="600">
        <f t="shared" si="1"/>
        <v>0</v>
      </c>
      <c r="G22" s="600">
        <f t="shared" si="1"/>
        <v>0</v>
      </c>
      <c r="H22" s="600">
        <f>+SUM(H24:H43)</f>
        <v>0</v>
      </c>
      <c r="I22" s="600">
        <f t="shared" ref="I22:M22" si="2">+SUM(I24:I43)</f>
        <v>0</v>
      </c>
      <c r="J22" s="600">
        <f t="shared" si="2"/>
        <v>0</v>
      </c>
      <c r="K22" s="600">
        <f t="shared" si="2"/>
        <v>2</v>
      </c>
      <c r="L22" s="600">
        <f t="shared" si="2"/>
        <v>12</v>
      </c>
      <c r="M22" s="600">
        <f t="shared" si="2"/>
        <v>2</v>
      </c>
      <c r="N22" s="600">
        <f>+SUM(B22:M22)</f>
        <v>16</v>
      </c>
      <c r="O22" s="460" t="s">
        <v>391</v>
      </c>
    </row>
    <row r="23" spans="1:15" x14ac:dyDescent="0.35">
      <c r="A23" s="543"/>
      <c r="B23" s="543"/>
      <c r="C23" s="543"/>
      <c r="D23" s="543"/>
      <c r="E23" s="543"/>
      <c r="F23" s="543"/>
      <c r="G23" s="543"/>
      <c r="H23" s="543"/>
      <c r="I23" s="543"/>
      <c r="J23" s="543"/>
      <c r="K23" s="543"/>
      <c r="L23" s="543"/>
      <c r="M23" s="543"/>
      <c r="N23" s="543"/>
    </row>
    <row r="24" spans="1:15" x14ac:dyDescent="0.35">
      <c r="A24" s="543"/>
      <c r="B24" s="543"/>
      <c r="C24" s="543"/>
      <c r="D24" s="543"/>
      <c r="E24" s="543"/>
      <c r="F24" s="543"/>
      <c r="G24" s="543"/>
      <c r="H24" s="543"/>
      <c r="I24" s="543"/>
      <c r="J24" s="543"/>
      <c r="K24" s="543"/>
      <c r="L24" s="543"/>
      <c r="M24" s="543"/>
      <c r="N24" s="543"/>
    </row>
    <row r="25" spans="1:15" x14ac:dyDescent="0.35">
      <c r="A25" s="543">
        <v>1994</v>
      </c>
      <c r="B25" s="543"/>
      <c r="C25" s="543"/>
      <c r="D25" s="543"/>
      <c r="E25" s="543"/>
      <c r="F25" s="543"/>
      <c r="G25" s="543"/>
      <c r="H25" s="543"/>
      <c r="I25" s="543"/>
      <c r="J25" s="543"/>
      <c r="K25" s="543"/>
      <c r="L25" s="543"/>
      <c r="M25" s="543"/>
      <c r="N25" s="543"/>
    </row>
    <row r="26" spans="1:15" x14ac:dyDescent="0.35">
      <c r="A26" s="543">
        <f>+A25+1</f>
        <v>1995</v>
      </c>
      <c r="B26" s="543"/>
      <c r="C26" s="543"/>
      <c r="D26" s="543"/>
      <c r="E26" s="543"/>
      <c r="F26" s="543"/>
      <c r="G26" s="543"/>
      <c r="H26" s="543"/>
      <c r="I26" s="543"/>
      <c r="J26" s="543"/>
      <c r="K26" s="543"/>
      <c r="L26" s="543">
        <v>1</v>
      </c>
      <c r="M26" s="543"/>
      <c r="N26" s="543"/>
    </row>
    <row r="27" spans="1:15" x14ac:dyDescent="0.35">
      <c r="A27" s="543">
        <f t="shared" ref="A27:A43" si="3">+A26+1</f>
        <v>1996</v>
      </c>
      <c r="B27" s="543"/>
      <c r="C27" s="543"/>
      <c r="D27" s="543"/>
      <c r="E27" s="543"/>
      <c r="F27" s="543"/>
      <c r="G27" s="543"/>
      <c r="H27" s="543"/>
      <c r="I27" s="543"/>
      <c r="J27" s="543"/>
      <c r="K27" s="543">
        <v>1</v>
      </c>
      <c r="L27" s="543"/>
      <c r="M27" s="543"/>
      <c r="N27" s="543"/>
    </row>
    <row r="28" spans="1:15" x14ac:dyDescent="0.35">
      <c r="A28" s="543">
        <f t="shared" si="3"/>
        <v>1997</v>
      </c>
      <c r="B28" s="543"/>
      <c r="C28" s="543"/>
      <c r="D28" s="543"/>
      <c r="E28" s="543"/>
      <c r="F28" s="543"/>
      <c r="G28" s="543"/>
      <c r="H28" s="543"/>
      <c r="I28" s="543"/>
      <c r="J28" s="543"/>
      <c r="K28" s="543"/>
      <c r="L28" s="543"/>
      <c r="M28" s="543"/>
      <c r="N28" s="543"/>
    </row>
    <row r="29" spans="1:15" x14ac:dyDescent="0.35">
      <c r="A29" s="543">
        <f t="shared" si="3"/>
        <v>1998</v>
      </c>
      <c r="B29" s="543"/>
      <c r="C29" s="543"/>
      <c r="D29" s="543"/>
      <c r="E29" s="543"/>
      <c r="F29" s="543"/>
      <c r="G29" s="543"/>
      <c r="H29" s="543"/>
      <c r="I29" s="543"/>
      <c r="J29" s="543"/>
      <c r="K29" s="543"/>
      <c r="L29" s="543"/>
      <c r="M29" s="543"/>
      <c r="N29" s="543"/>
    </row>
    <row r="30" spans="1:15" x14ac:dyDescent="0.35">
      <c r="A30" s="543">
        <f t="shared" si="3"/>
        <v>1999</v>
      </c>
      <c r="B30" s="543"/>
      <c r="C30" s="543"/>
      <c r="D30" s="543"/>
      <c r="E30" s="543"/>
      <c r="F30" s="543"/>
      <c r="G30" s="543"/>
      <c r="H30" s="543"/>
      <c r="I30" s="543"/>
      <c r="J30" s="543"/>
      <c r="K30" s="543"/>
      <c r="L30" s="543">
        <v>1</v>
      </c>
      <c r="M30" s="543"/>
      <c r="N30" s="543"/>
    </row>
    <row r="31" spans="1:15" x14ac:dyDescent="0.35">
      <c r="A31" s="543">
        <f t="shared" si="3"/>
        <v>2000</v>
      </c>
      <c r="B31" s="543"/>
      <c r="C31" s="543"/>
      <c r="D31" s="543"/>
      <c r="E31" s="543"/>
      <c r="F31" s="543"/>
      <c r="G31" s="543"/>
      <c r="H31" s="543"/>
      <c r="I31" s="543"/>
      <c r="J31" s="543"/>
      <c r="K31" s="543"/>
      <c r="L31" s="543"/>
      <c r="M31" s="543"/>
      <c r="N31" s="543"/>
    </row>
    <row r="32" spans="1:15" x14ac:dyDescent="0.35">
      <c r="A32" s="543">
        <f t="shared" si="3"/>
        <v>2001</v>
      </c>
      <c r="B32" s="543"/>
      <c r="C32" s="543"/>
      <c r="D32" s="543"/>
      <c r="E32" s="543"/>
      <c r="F32" s="543"/>
      <c r="G32" s="543"/>
      <c r="H32" s="543"/>
      <c r="I32" s="543"/>
      <c r="J32" s="543"/>
      <c r="K32" s="543"/>
      <c r="L32" s="543"/>
      <c r="M32" s="543"/>
      <c r="N32" s="543"/>
    </row>
    <row r="33" spans="1:15" x14ac:dyDescent="0.35">
      <c r="A33" s="543">
        <f t="shared" si="3"/>
        <v>2002</v>
      </c>
      <c r="B33" s="543"/>
      <c r="C33" s="543"/>
      <c r="D33" s="543"/>
      <c r="E33" s="543"/>
      <c r="F33" s="543"/>
      <c r="G33" s="543"/>
      <c r="H33" s="543"/>
      <c r="I33" s="543"/>
      <c r="J33" s="543"/>
      <c r="K33" s="543"/>
      <c r="L33" s="543"/>
      <c r="M33" s="543"/>
      <c r="N33" s="543"/>
    </row>
    <row r="34" spans="1:15" x14ac:dyDescent="0.35">
      <c r="A34" s="543">
        <f t="shared" si="3"/>
        <v>2003</v>
      </c>
      <c r="B34" s="543"/>
      <c r="C34" s="543"/>
      <c r="D34" s="543"/>
      <c r="E34" s="543"/>
      <c r="F34" s="543"/>
      <c r="G34" s="543"/>
      <c r="H34" s="543"/>
      <c r="I34" s="543"/>
      <c r="J34" s="543"/>
      <c r="K34" s="543"/>
      <c r="L34" s="543"/>
      <c r="M34" s="543">
        <v>1</v>
      </c>
      <c r="N34" s="543"/>
    </row>
    <row r="35" spans="1:15" x14ac:dyDescent="0.35">
      <c r="A35" s="543">
        <f t="shared" si="3"/>
        <v>2004</v>
      </c>
      <c r="B35" s="543"/>
      <c r="C35" s="543"/>
      <c r="D35" s="543"/>
      <c r="E35" s="543"/>
      <c r="F35" s="543"/>
      <c r="G35" s="543"/>
      <c r="H35" s="543"/>
      <c r="I35" s="543"/>
      <c r="J35" s="543"/>
      <c r="K35" s="543"/>
      <c r="L35" s="543">
        <v>3</v>
      </c>
      <c r="M35" s="543"/>
      <c r="N35" s="543"/>
    </row>
    <row r="36" spans="1:15" s="66" customFormat="1" x14ac:dyDescent="0.35">
      <c r="A36" s="543">
        <f t="shared" si="3"/>
        <v>2005</v>
      </c>
      <c r="B36" s="543"/>
      <c r="C36" s="543"/>
      <c r="D36" s="543"/>
      <c r="E36" s="543"/>
      <c r="F36" s="543"/>
      <c r="G36" s="543"/>
      <c r="H36" s="543"/>
      <c r="I36" s="543"/>
      <c r="J36" s="543"/>
      <c r="K36" s="543"/>
      <c r="L36" s="543"/>
      <c r="M36" s="543">
        <v>1</v>
      </c>
      <c r="N36" s="543"/>
      <c r="O36"/>
    </row>
    <row r="37" spans="1:15" x14ac:dyDescent="0.35">
      <c r="A37" s="543">
        <f t="shared" si="3"/>
        <v>2006</v>
      </c>
      <c r="B37" s="543"/>
      <c r="C37" s="543"/>
      <c r="D37" s="543"/>
      <c r="E37" s="543"/>
      <c r="F37" s="543"/>
      <c r="G37" s="543"/>
      <c r="H37" s="543"/>
      <c r="I37" s="543"/>
      <c r="J37" s="543"/>
      <c r="K37" s="543"/>
      <c r="L37" s="543"/>
      <c r="M37" s="543"/>
      <c r="N37" s="543"/>
    </row>
    <row r="38" spans="1:15" x14ac:dyDescent="0.35">
      <c r="A38" s="543">
        <f t="shared" si="3"/>
        <v>2007</v>
      </c>
      <c r="B38" s="543"/>
      <c r="C38" s="543"/>
      <c r="D38" s="543"/>
      <c r="E38" s="543"/>
      <c r="F38" s="543"/>
      <c r="G38" s="543"/>
      <c r="H38" s="543"/>
      <c r="I38" s="543"/>
      <c r="J38" s="543"/>
      <c r="K38" s="543"/>
      <c r="L38" s="543">
        <v>1</v>
      </c>
      <c r="M38" s="543"/>
      <c r="N38" s="543"/>
    </row>
    <row r="39" spans="1:15" x14ac:dyDescent="0.35">
      <c r="A39" s="543">
        <f t="shared" si="3"/>
        <v>2008</v>
      </c>
      <c r="B39" s="543"/>
      <c r="C39" s="543"/>
      <c r="D39" s="543"/>
      <c r="E39" s="543"/>
      <c r="F39" s="543"/>
      <c r="G39" s="543"/>
      <c r="H39" s="543"/>
      <c r="I39" s="543"/>
      <c r="J39" s="543"/>
      <c r="K39" s="543"/>
      <c r="L39" s="543"/>
      <c r="M39" s="543"/>
      <c r="N39" s="543"/>
    </row>
    <row r="40" spans="1:15" x14ac:dyDescent="0.35">
      <c r="A40" s="543">
        <f t="shared" si="3"/>
        <v>2009</v>
      </c>
      <c r="B40" s="543"/>
      <c r="C40" s="543"/>
      <c r="D40" s="543"/>
      <c r="E40" s="543"/>
      <c r="F40" s="543"/>
      <c r="G40" s="543"/>
      <c r="H40" s="543"/>
      <c r="I40" s="543"/>
      <c r="J40" s="543"/>
      <c r="K40" s="543"/>
      <c r="L40" s="543"/>
      <c r="M40" s="543"/>
      <c r="N40" s="543"/>
    </row>
    <row r="41" spans="1:15" x14ac:dyDescent="0.35">
      <c r="A41" s="543">
        <f t="shared" si="3"/>
        <v>2010</v>
      </c>
      <c r="B41" s="543"/>
      <c r="C41" s="543"/>
      <c r="D41" s="543"/>
      <c r="E41" s="543"/>
      <c r="F41" s="543"/>
      <c r="G41" s="543"/>
      <c r="H41" s="543"/>
      <c r="I41" s="543"/>
      <c r="J41" s="543"/>
      <c r="K41" s="543"/>
      <c r="L41" s="543">
        <v>2</v>
      </c>
      <c r="M41" s="543"/>
      <c r="N41" s="543"/>
    </row>
    <row r="42" spans="1:15" x14ac:dyDescent="0.35">
      <c r="A42" s="543">
        <f t="shared" si="3"/>
        <v>2011</v>
      </c>
      <c r="B42" s="543"/>
      <c r="C42" s="543"/>
      <c r="D42" s="543"/>
      <c r="E42" s="543"/>
      <c r="F42" s="543"/>
      <c r="G42" s="543"/>
      <c r="H42" s="543"/>
      <c r="I42" s="543"/>
      <c r="J42" s="543"/>
      <c r="K42" s="543"/>
      <c r="L42" s="543">
        <v>2</v>
      </c>
      <c r="M42" s="543"/>
      <c r="N42" s="543"/>
    </row>
    <row r="43" spans="1:15" x14ac:dyDescent="0.35">
      <c r="A43" s="543">
        <f t="shared" si="3"/>
        <v>2012</v>
      </c>
      <c r="B43" s="543"/>
      <c r="C43" s="543"/>
      <c r="D43" s="543"/>
      <c r="E43" s="543"/>
      <c r="F43" s="543"/>
      <c r="G43" s="543"/>
      <c r="H43" s="543"/>
      <c r="I43" s="543"/>
      <c r="J43" s="543"/>
      <c r="K43" s="543">
        <v>1</v>
      </c>
      <c r="L43" s="543">
        <v>2</v>
      </c>
      <c r="M43" s="543"/>
      <c r="N43" s="543"/>
    </row>
    <row r="44" spans="1:15" x14ac:dyDescent="0.35">
      <c r="A44" s="543">
        <v>2013</v>
      </c>
      <c r="B44" s="543"/>
      <c r="C44" s="543"/>
      <c r="D44" s="543"/>
      <c r="E44" s="543"/>
      <c r="F44" s="543"/>
      <c r="G44" s="543"/>
      <c r="H44" s="543"/>
      <c r="I44" s="543"/>
      <c r="J44" s="543"/>
      <c r="K44" s="543"/>
      <c r="L44" s="543"/>
      <c r="M44" s="543"/>
      <c r="N44" s="543"/>
      <c r="O44" s="66"/>
    </row>
    <row r="45" spans="1:15" x14ac:dyDescent="0.35">
      <c r="A45" s="543" t="s">
        <v>307</v>
      </c>
      <c r="B45" s="543">
        <f>+SUM(B25:B43)</f>
        <v>0</v>
      </c>
      <c r="C45" s="543">
        <f t="shared" ref="C45:M45" si="4">+SUM(C25:C43)</f>
        <v>0</v>
      </c>
      <c r="D45" s="543">
        <f t="shared" si="4"/>
        <v>0</v>
      </c>
      <c r="E45" s="543">
        <f t="shared" si="4"/>
        <v>0</v>
      </c>
      <c r="F45" s="543">
        <f t="shared" si="4"/>
        <v>0</v>
      </c>
      <c r="G45" s="543">
        <f t="shared" si="4"/>
        <v>0</v>
      </c>
      <c r="H45" s="543">
        <f t="shared" si="4"/>
        <v>0</v>
      </c>
      <c r="I45" s="543">
        <f t="shared" si="4"/>
        <v>0</v>
      </c>
      <c r="J45" s="543">
        <f t="shared" si="4"/>
        <v>0</v>
      </c>
      <c r="K45" s="543">
        <f t="shared" si="4"/>
        <v>2</v>
      </c>
      <c r="L45" s="543">
        <f t="shared" si="4"/>
        <v>12</v>
      </c>
      <c r="M45" s="543">
        <f t="shared" si="4"/>
        <v>2</v>
      </c>
      <c r="N45" s="543">
        <f>+SUM(B45:M45)</f>
        <v>16</v>
      </c>
    </row>
    <row r="46" spans="1:15" x14ac:dyDescent="0.35">
      <c r="A46" s="543" t="s">
        <v>1098</v>
      </c>
      <c r="B46" s="543"/>
      <c r="C46" s="543"/>
      <c r="D46" s="543"/>
      <c r="E46" s="543"/>
      <c r="F46" s="543"/>
      <c r="G46" s="543"/>
      <c r="H46" s="543"/>
      <c r="I46" s="543"/>
      <c r="J46" s="543"/>
      <c r="K46" s="543">
        <v>2</v>
      </c>
      <c r="L46" s="543">
        <v>8</v>
      </c>
      <c r="M46" s="543">
        <v>2</v>
      </c>
      <c r="N46" s="543">
        <v>12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95</vt:i4>
      </vt:variant>
    </vt:vector>
  </HeadingPairs>
  <TitlesOfParts>
    <vt:vector size="95" baseType="lpstr">
      <vt:lpstr>Bewicks Swan</vt:lpstr>
      <vt:lpstr>Whooper Swan</vt:lpstr>
      <vt:lpstr>White fronted Goose</vt:lpstr>
      <vt:lpstr>Brent Goose</vt:lpstr>
      <vt:lpstr>Wigeon</vt:lpstr>
      <vt:lpstr>Gadwall</vt:lpstr>
      <vt:lpstr>Teal</vt:lpstr>
      <vt:lpstr>Mallard</vt:lpstr>
      <vt:lpstr>Pintail</vt:lpstr>
      <vt:lpstr>Garganey</vt:lpstr>
      <vt:lpstr>Shoveler</vt:lpstr>
      <vt:lpstr>Red-crested Pochard</vt:lpstr>
      <vt:lpstr>Pochard</vt:lpstr>
      <vt:lpstr>Tufted Duck</vt:lpstr>
      <vt:lpstr>Scaup</vt:lpstr>
      <vt:lpstr>Eider</vt:lpstr>
      <vt:lpstr>LT Duck</vt:lpstr>
      <vt:lpstr>Common Scoter</vt:lpstr>
      <vt:lpstr>Goldeneye</vt:lpstr>
      <vt:lpstr>Smew</vt:lpstr>
      <vt:lpstr>RB Merganser</vt:lpstr>
      <vt:lpstr>Goosander</vt:lpstr>
      <vt:lpstr>RT Diver</vt:lpstr>
      <vt:lpstr>BT Diver</vt:lpstr>
      <vt:lpstr>GN Diver</vt:lpstr>
      <vt:lpstr>Gannet</vt:lpstr>
      <vt:lpstr>Shag</vt:lpstr>
      <vt:lpstr>Bittern</vt:lpstr>
      <vt:lpstr>Gt-crested Grebe</vt:lpstr>
      <vt:lpstr>Red-necked Grebe</vt:lpstr>
      <vt:lpstr>Slavonian Grebe</vt:lpstr>
      <vt:lpstr>Black-necked Grebe</vt:lpstr>
      <vt:lpstr>Honey Buzzard</vt:lpstr>
      <vt:lpstr>Marsh Harrier</vt:lpstr>
      <vt:lpstr>Hen Harrier</vt:lpstr>
      <vt:lpstr>Montagu's Harrier</vt:lpstr>
      <vt:lpstr>Osprey</vt:lpstr>
      <vt:lpstr>Merlin</vt:lpstr>
      <vt:lpstr>Spotted Crake</vt:lpstr>
      <vt:lpstr>Corncrake</vt:lpstr>
      <vt:lpstr>Coot</vt:lpstr>
      <vt:lpstr>Avocet</vt:lpstr>
      <vt:lpstr>Oystercatcher</vt:lpstr>
      <vt:lpstr>Golden Plover</vt:lpstr>
      <vt:lpstr>Grey Plover</vt:lpstr>
      <vt:lpstr>Ringed Plover</vt:lpstr>
      <vt:lpstr>Whimbrel</vt:lpstr>
      <vt:lpstr>Curlew</vt:lpstr>
      <vt:lpstr>Black-tailed Godwit</vt:lpstr>
      <vt:lpstr>Bar-tailed Godwit</vt:lpstr>
      <vt:lpstr>Turnstone</vt:lpstr>
      <vt:lpstr>Knot</vt:lpstr>
      <vt:lpstr>Ruff</vt:lpstr>
      <vt:lpstr>Curlew Sandpiper</vt:lpstr>
      <vt:lpstr>Temminck's Stint</vt:lpstr>
      <vt:lpstr>Sanderling</vt:lpstr>
      <vt:lpstr>Dunlin</vt:lpstr>
      <vt:lpstr>Little Stint</vt:lpstr>
      <vt:lpstr>Green Sandpiper</vt:lpstr>
      <vt:lpstr>Spotted Redshank</vt:lpstr>
      <vt:lpstr>Greenshank</vt:lpstr>
      <vt:lpstr>Wood Sandpiper</vt:lpstr>
      <vt:lpstr>Jack Snipe</vt:lpstr>
      <vt:lpstr>Arctic Skua</vt:lpstr>
      <vt:lpstr>Puffin</vt:lpstr>
      <vt:lpstr>Little Tern</vt:lpstr>
      <vt:lpstr>Black Tern</vt:lpstr>
      <vt:lpstr>Sandwich Tern</vt:lpstr>
      <vt:lpstr>Arctic Tern</vt:lpstr>
      <vt:lpstr>Kittiwake</vt:lpstr>
      <vt:lpstr>Little Gull</vt:lpstr>
      <vt:lpstr>Mediterranean Gull</vt:lpstr>
      <vt:lpstr>Glaucous Gull</vt:lpstr>
      <vt:lpstr>Great Black-backed Gull</vt:lpstr>
      <vt:lpstr>Short-eared Owl</vt:lpstr>
      <vt:lpstr>Hoopoe</vt:lpstr>
      <vt:lpstr>Wryneck</vt:lpstr>
      <vt:lpstr>Gt Grey Shrike</vt:lpstr>
      <vt:lpstr>Jackdaw</vt:lpstr>
      <vt:lpstr>Hooded Crow</vt:lpstr>
      <vt:lpstr>Firecrest</vt:lpstr>
      <vt:lpstr>Wood Warbler</vt:lpstr>
      <vt:lpstr>Waxwing</vt:lpstr>
      <vt:lpstr>Dipper</vt:lpstr>
      <vt:lpstr>Ring Ouzel</vt:lpstr>
      <vt:lpstr>Pied Flycatcher</vt:lpstr>
      <vt:lpstr>Black Redstart</vt:lpstr>
      <vt:lpstr>Redstart</vt:lpstr>
      <vt:lpstr>Stonechat</vt:lpstr>
      <vt:lpstr>Rock Pipit</vt:lpstr>
      <vt:lpstr>Water Pipit</vt:lpstr>
      <vt:lpstr>Linnet</vt:lpstr>
      <vt:lpstr>Twite</vt:lpstr>
      <vt:lpstr>Lesser Redpoll</vt:lpstr>
      <vt:lpstr>Snow Bunting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Renton Righelato</dc:creator>
  <cp:lastModifiedBy>Renton Righelato</cp:lastModifiedBy>
  <dcterms:created xsi:type="dcterms:W3CDTF">2013-06-05T08:47:44Z</dcterms:created>
  <dcterms:modified xsi:type="dcterms:W3CDTF">2017-08-08T09:41:35Z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